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kcja" sheetId="1" r:id="rId1"/>
    <sheet name="Dane" sheetId="2" r:id="rId2"/>
    <sheet name="Styczeń" sheetId="3" r:id="rId3"/>
    <sheet name="Luty" sheetId="4" r:id="rId4"/>
    <sheet name="Marzec" sheetId="5" r:id="rId5"/>
    <sheet name="Kwiecień" sheetId="6" r:id="rId6"/>
    <sheet name="Maj" sheetId="7" r:id="rId7"/>
    <sheet name="Czerwiec" sheetId="8" r:id="rId8"/>
    <sheet name="Lipiec" sheetId="9" r:id="rId9"/>
    <sheet name="Sierpień" sheetId="10" r:id="rId10"/>
    <sheet name="Wrzesień" sheetId="11" r:id="rId11"/>
    <sheet name="Październik" sheetId="12" r:id="rId12"/>
    <sheet name="Listopad" sheetId="13" r:id="rId13"/>
    <sheet name="Grudzień" sheetId="14" r:id="rId14"/>
    <sheet name="Rok" sheetId="15" r:id="rId15"/>
    <sheet name="Święta" sheetId="16" r:id="rId16"/>
  </sheets>
  <definedNames>
    <definedName name="Etat">Dane!$C$7</definedName>
    <definedName name="NocOd">Dane!$C$10</definedName>
    <definedName name="NormaDoby">Dane!$C$12</definedName>
    <definedName name="Okres">Dane!$C$9</definedName>
    <definedName name="Pracodawca">Dane!$C$3</definedName>
    <definedName name="Pracownik">Dane!$C$4</definedName>
    <definedName name="_xlnm.Print_Area" localSheetId="7">Czerwiec!$A$1:$W$52</definedName>
    <definedName name="_xlnm.Print_Area" localSheetId="13">Grudzień!$A$1:$W$52</definedName>
    <definedName name="_xlnm.Print_Area" localSheetId="5">Kwiecień!$A$1:$W$52</definedName>
    <definedName name="_xlnm.Print_Area" localSheetId="8">Lipiec!$A$1:$W$52</definedName>
    <definedName name="_xlnm.Print_Area" localSheetId="12">Listopad!$A$1:$W$52</definedName>
    <definedName name="_xlnm.Print_Area" localSheetId="3">Luty!$A$1:$W$52</definedName>
    <definedName name="_xlnm.Print_Area" localSheetId="6">Maj!$A$1:$W$52</definedName>
    <definedName name="_xlnm.Print_Area" localSheetId="4">Marzec!$A$1:$W$52</definedName>
    <definedName name="_xlnm.Print_Area" localSheetId="11">Październik!$A$1:$W$52</definedName>
    <definedName name="_xlnm.Print_Area" localSheetId="9">Sierpień!$A$1:$W$52</definedName>
    <definedName name="_xlnm.Print_Area" localSheetId="2">Styczeń!$A$1:$W$52</definedName>
    <definedName name="_xlnm.Print_Area" localSheetId="10">Wrzesień!$A$1:$W$52</definedName>
    <definedName name="_xlnm.Print_Titles" localSheetId="7">Czerwiec!$7:$8</definedName>
    <definedName name="_xlnm.Print_Titles" localSheetId="13">Grudzień!$7:$8</definedName>
    <definedName name="_xlnm.Print_Titles" localSheetId="5">Kwiecień!$7:$8</definedName>
    <definedName name="_xlnm.Print_Titles" localSheetId="8">Lipiec!$7:$8</definedName>
    <definedName name="_xlnm.Print_Titles" localSheetId="12">Listopad!$7:$8</definedName>
    <definedName name="_xlnm.Print_Titles" localSheetId="3">Luty!$7:$8</definedName>
    <definedName name="_xlnm.Print_Titles" localSheetId="6">Maj!$7:$8</definedName>
    <definedName name="_xlnm.Print_Titles" localSheetId="4">Marzec!$7:$8</definedName>
    <definedName name="_xlnm.Print_Titles" localSheetId="11">Październik!$7:$8</definedName>
    <definedName name="_xlnm.Print_Titles" localSheetId="9">Sierpień!$7:$8</definedName>
    <definedName name="_xlnm.Print_Titles" localSheetId="2">Styczeń!$7:$8</definedName>
    <definedName name="_xlnm.Print_Titles" localSheetId="10">Wrzesień!$7:$8</definedName>
    <definedName name="Rok">Dane!$C$6</definedName>
    <definedName name="Rozklad">Dane!$C$8</definedName>
    <definedName name="Stanowisko">Dane!$C$5</definedName>
    <definedName name="SwietaData">'Święta'!$A$2:$A$60</definedName>
    <definedName name="SwietaNazwa">'Święta'!$B$2:$B$60</definedName>
  </definedNames>
  <calcPr calcId="124519" fullCalcOnLoad="1"/>
</workbook>
</file>

<file path=xl/comments1.xml><?xml version="1.0" encoding="utf-8"?>
<comments xmlns="http://schemas.openxmlformats.org/spreadsheetml/2006/main">
  <authors>
    <author/>
  </authors>
  <commentList>
    <comment ref="W8" authorId="0">
      <text>
        <r>
          <rPr>
            <sz val="8"/>
            <color indexed="81"/>
            <rFont val="Tahoma"/>
            <family val="2"/>
          </rPr>
          <t>np. czas pracy młodocianego przy pracach wzbronionych (tiret 9)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W8" authorId="0">
      <text>
        <r>
          <rPr>
            <sz val="8"/>
            <color indexed="81"/>
            <rFont val="Tahoma"/>
            <family val="2"/>
          </rPr>
          <t>np. czas pracy młodocianego przy pracach wzbronionych (tiret 9)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W8" authorId="0">
      <text>
        <r>
          <rPr>
            <sz val="8"/>
            <color indexed="81"/>
            <rFont val="Tahoma"/>
            <family val="2"/>
          </rPr>
          <t>np. czas pracy młodocianego przy pracach wzbronionych (tiret 9)</t>
        </r>
      </text>
    </comment>
  </commentList>
</comments>
</file>

<file path=xl/comments4.xml><?xml version="1.0" encoding="utf-8"?>
<comments xmlns="http://schemas.openxmlformats.org/spreadsheetml/2006/main">
  <authors>
    <author/>
  </authors>
  <commentList>
    <comment ref="W8" authorId="0">
      <text>
        <r>
          <rPr>
            <sz val="8"/>
            <color indexed="81"/>
            <rFont val="Tahoma"/>
            <family val="2"/>
          </rPr>
          <t>np. czas pracy młodocianego przy pracach wzbronionych (tiret 9)</t>
        </r>
      </text>
    </comment>
  </commentList>
</comments>
</file>

<file path=xl/comments5.xml><?xml version="1.0" encoding="utf-8"?>
<comments xmlns="http://schemas.openxmlformats.org/spreadsheetml/2006/main">
  <authors>
    <author/>
  </authors>
  <commentList>
    <comment ref="W8" authorId="0">
      <text>
        <r>
          <rPr>
            <sz val="8"/>
            <color indexed="81"/>
            <rFont val="Tahoma"/>
            <family val="2"/>
          </rPr>
          <t>np. czas pracy młodocianego przy pracach wzbronionych (tiret 9)</t>
        </r>
      </text>
    </comment>
  </commentList>
</comments>
</file>

<file path=xl/comments6.xml><?xml version="1.0" encoding="utf-8"?>
<comments xmlns="http://schemas.openxmlformats.org/spreadsheetml/2006/main">
  <authors>
    <author/>
  </authors>
  <commentList>
    <comment ref="W8" authorId="0">
      <text>
        <r>
          <rPr>
            <sz val="8"/>
            <color indexed="81"/>
            <rFont val="Tahoma"/>
            <family val="2"/>
          </rPr>
          <t>np. czas pracy młodocianego przy pracach wzbronionych (tiret 9)</t>
        </r>
      </text>
    </comment>
  </commentList>
</comments>
</file>

<file path=xl/comments7.xml><?xml version="1.0" encoding="utf-8"?>
<comments xmlns="http://schemas.openxmlformats.org/spreadsheetml/2006/main">
  <authors>
    <author/>
  </authors>
  <commentList>
    <comment ref="W8" authorId="0">
      <text>
        <r>
          <rPr>
            <sz val="8"/>
            <color indexed="81"/>
            <rFont val="Tahoma"/>
            <family val="2"/>
          </rPr>
          <t>np. czas pracy młodocianego przy pracach wzbronionych (tiret 9)</t>
        </r>
      </text>
    </comment>
  </commentList>
</comments>
</file>

<file path=xl/comments8.xml><?xml version="1.0" encoding="utf-8"?>
<comments xmlns="http://schemas.openxmlformats.org/spreadsheetml/2006/main">
  <authors>
    <author/>
  </authors>
  <commentList>
    <comment ref="W8" authorId="0">
      <text>
        <r>
          <rPr>
            <sz val="8"/>
            <color indexed="81"/>
            <rFont val="Tahoma"/>
            <family val="2"/>
          </rPr>
          <t>np. czas pracy młodocianego przy pracach wzbronionych (tiret 9)</t>
        </r>
      </text>
    </comment>
  </commentList>
</comments>
</file>

<file path=xl/comments9.xml><?xml version="1.0" encoding="utf-8"?>
<comments xmlns="http://schemas.openxmlformats.org/spreadsheetml/2006/main">
  <authors>
    <author/>
  </authors>
  <commentList>
    <comment ref="W8" authorId="0">
      <text>
        <r>
          <rPr>
            <sz val="8"/>
            <color indexed="81"/>
            <rFont val="Tahoma"/>
            <family val="2"/>
          </rPr>
          <t>np. czas pracy młodocianego przy pracach wzbronionych (tiret 9)</t>
        </r>
      </text>
    </comment>
  </commentList>
</comments>
</file>

<file path=xl/comments10.xml><?xml version="1.0" encoding="utf-8"?>
<comments xmlns="http://schemas.openxmlformats.org/spreadsheetml/2006/main">
  <authors>
    <author/>
  </authors>
  <commentList>
    <comment ref="W8" authorId="0">
      <text>
        <r>
          <rPr>
            <sz val="8"/>
            <color indexed="81"/>
            <rFont val="Tahoma"/>
            <family val="2"/>
          </rPr>
          <t>np. czas pracy młodocianego przy pracach wzbronionych (tiret 9)</t>
        </r>
      </text>
    </comment>
  </commentList>
</comments>
</file>

<file path=xl/comments11.xml><?xml version="1.0" encoding="utf-8"?>
<comments xmlns="http://schemas.openxmlformats.org/spreadsheetml/2006/main">
  <authors>
    <author/>
  </authors>
  <commentList>
    <comment ref="W8" authorId="0">
      <text>
        <r>
          <rPr>
            <sz val="8"/>
            <color indexed="81"/>
            <rFont val="Tahoma"/>
            <family val="2"/>
          </rPr>
          <t>np. czas pracy młodocianego przy pracach wzbronionych (tiret 9)</t>
        </r>
      </text>
    </comment>
  </commentList>
</comments>
</file>

<file path=xl/comments12.xml><?xml version="1.0" encoding="utf-8"?>
<comments xmlns="http://schemas.openxmlformats.org/spreadsheetml/2006/main">
  <authors>
    <author/>
  </authors>
  <commentList>
    <comment ref="W8" authorId="0">
      <text>
        <r>
          <rPr>
            <sz val="8"/>
            <color indexed="81"/>
            <rFont val="Tahoma"/>
            <family val="2"/>
          </rPr>
          <t>np. czas pracy młodocianego przy pracach wzbronionych (tiret 9)</t>
        </r>
      </text>
    </comment>
  </commentList>
</comments>
</file>

<file path=xl/sharedStrings.xml><?xml version="1.0" encoding="utf-8"?>
<sst xmlns="http://schemas.openxmlformats.org/spreadsheetml/2006/main" count="699" uniqueCount="121">
  <si>
    <t>Jeden plik = jeden pracownik. Na kolejną osobę zrób kopię pliku.</t>
  </si>
  <si>
    <t>1. Uzupełnij arkusz "Dane". Rok wybierz z listy (2026 albo 2027). Na inny rok dopisz święta w arkuszu "Święta".</t>
  </si>
  <si>
    <t>2. W arkuszu miesiąca wpisuj godzinę rozpoczęcia i zakończenia pracy. Godziny, godziny nocne i nadgodziny ponad normę dobową policzą się same. Zmiana przez północ liczy się jako jedna. Nadgodziny arkusz liczy w każdym wierszu osobno. Doba pracownicza liczy się od godziny rozpoczęcia pracy według rozkładu (art. 128 § 3 KP), więc gdy ktoś zaczyna o różnych godzinach, sprawdź to sam.</t>
  </si>
  <si>
    <t>3. W dni bez pracy wybierz tytuł dnia wolnego albo rodzaj nieobecności i wpisz liczbę godzin.</t>
  </si>
  <si>
    <t>4. Nadgodziny rozdziel na 50% i 100%. Jeśli suma się nie zgadza, komórka zrobi się czerwona.</t>
  </si>
  <si>
    <t>5. Po zamknięciu miesiąca wydrukuj arkusz i dołącz go do dokumentacji pracownika.</t>
  </si>
  <si>
    <t>Zawartość ewidencji wynika z § 6 pkt 1 lit. a rozporządzenia w sprawie dokumentacji pracowniczej (Dz.U. 2024 poz. 535). Urzędowego wzoru nie ma, możesz arkusz zmieniać. Za poprawność ewidencji odpowiada pracodawca.</t>
  </si>
  <si>
    <t>Arkusz nie rozstrzyga, czy praca w niedzielę, święto albo dzień wolny daje nadgodziny, czy inny dzień wolny. Zrób to przy rozliczeniu okresu.</t>
  </si>
  <si>
    <t>Wymiar jest liczony według art. 130 KP dla norm 8 godzin na dobę i przeciętnie 40 godzin w tygodniu. Przy innych normach, np. skróconych, sprawdź go z kadrową.</t>
  </si>
  <si>
    <t>Ostrzeżenie o 11 godzinach odpoczynku nie obejmuje przejścia z ostatniego dnia poprzedniego miesiąca.</t>
  </si>
  <si>
    <t>Dane do ewidencji</t>
  </si>
  <si>
    <t>Wpisz dane w żółte pola. Trafią na arkusze wszystkich miesięcy.</t>
  </si>
  <si>
    <t>Pracodawca (nazwa, adres)</t>
  </si>
  <si>
    <t>Imię i nazwisko pracownika</t>
  </si>
  <si>
    <t>Stanowisko / dział (opcjonalnie)</t>
  </si>
  <si>
    <t>Rok</t>
  </si>
  <si>
    <t>lista: 2026 albo 2027; inny rok wpisz sam i dopisz święta w arkuszu "Święta"</t>
  </si>
  <si>
    <t>Wymiar etatu</t>
  </si>
  <si>
    <t>np. 1 dla pełnego etatu, 0,5 dla 1/2 etatu</t>
  </si>
  <si>
    <t>System i rozkład czasu pracy</t>
  </si>
  <si>
    <t>np. podstawowy, pn-pt 7:00-15:00</t>
  </si>
  <si>
    <t>Okres rozliczeniowy</t>
  </si>
  <si>
    <t>tylko opis</t>
  </si>
  <si>
    <t>1 miesiąc</t>
  </si>
  <si>
    <t>Pora nocna od</t>
  </si>
  <si>
    <t>pora nocna trwa 8 godzin między 21:00 a 7:00 i ustala ją pracodawca (art. 151⁷ § 1 KP)</t>
  </si>
  <si>
    <t>Pora nocna do</t>
  </si>
  <si>
    <t>liczy się samo: pora nocna od + 8 godzin</t>
  </si>
  <si>
    <t>Norma dobowa (godz.)</t>
  </si>
  <si>
    <t>domyślnie 8</t>
  </si>
  <si>
    <t>Pracownik w zadaniowym czasie pracy, kierownik zakładu albo osoba z ryczałtem za nadgodziny lub noc (art. 149 § 2 KP): nie wpisujesz godzin, tylko dni wolne i nieobecności.</t>
  </si>
  <si>
    <t>EWIDENCJA CZASU PRACY</t>
  </si>
  <si>
    <t>Wymiar w miesiącu (godz.)</t>
  </si>
  <si>
    <t>Wymiar w dniach (pełny etat)</t>
  </si>
  <si>
    <t>Dzień</t>
  </si>
  <si>
    <t>Data</t>
  </si>
  <si>
    <t>Dzień tyg.</t>
  </si>
  <si>
    <t>Święto</t>
  </si>
  <si>
    <t>Rozpo-
częcie
pracy</t>
  </si>
  <si>
    <t>Zakoń-
czenie
pracy</t>
  </si>
  <si>
    <t>Godziny
przepra-
cowane</t>
  </si>
  <si>
    <t>w tym w porze nocnej</t>
  </si>
  <si>
    <t>Ponad normę dobową</t>
  </si>
  <si>
    <t>w tym z dodat-
kiem 50%</t>
  </si>
  <si>
    <t>w tym z dodat-
kiem 100%</t>
  </si>
  <si>
    <t>Praca w niedzielę lub święto (godz.)</t>
  </si>
  <si>
    <t>Dzień wolny - tytuł</t>
  </si>
  <si>
    <t>Dyżur od</t>
  </si>
  <si>
    <t>Dyżur do</t>
  </si>
  <si>
    <t>Dyżur - godziny</t>
  </si>
  <si>
    <t>Dyżur - miejsce</t>
  </si>
  <si>
    <t>Nieob. uspraw. - rodzaj</t>
  </si>
  <si>
    <t>Nieob. uspraw. - godz.</t>
  </si>
  <si>
    <t>Zwolnienie od pracy - rodzaj</t>
  </si>
  <si>
    <t>Zwol-
nienie - godz.</t>
  </si>
  <si>
    <t>Nieob. nieus-
praw. - godz.</t>
  </si>
  <si>
    <t>Uwagi</t>
  </si>
  <si>
    <t>Czas pracy</t>
  </si>
  <si>
    <t>Nadgodziny</t>
  </si>
  <si>
    <t>Dyżur</t>
  </si>
  <si>
    <t>Nieobecności i zwolnienia</t>
  </si>
  <si>
    <t>SUMA</t>
  </si>
  <si>
    <t>Skróty są zwyczajowe, nie wynikają z przepisów: W5 - wolne z tytułu 5-dniowego tygodnia, WN - wolne za niedzielę/święto, WŚ - wolne za święto w sobotę, ND - wolne za nadgodziny, UW - urlop wypoczynkowy, UŻ - na żądanie, CH - choroba, OP - opieka, UB - bezpłatny, UO - opiekuńczy.</t>
  </si>
  <si>
    <t>PODSUMOWANIE MIESIĄCA</t>
  </si>
  <si>
    <t>Wymiar czasu pracy w miesiącu (godz.)</t>
  </si>
  <si>
    <t>Obniżenie wymiaru za nieobecności (godz.) *</t>
  </si>
  <si>
    <t>Wymiar do przepracowania (godz.)</t>
  </si>
  <si>
    <t>Przepracowane (godz.)</t>
  </si>
  <si>
    <t>Nadgodziny ponad normę dobową</t>
  </si>
  <si>
    <t>Nadgodziny 50% / 100%</t>
  </si>
  <si>
    <t>Godziny ponad wymiar w miesiącu (orientacyjnie) **</t>
  </si>
  <si>
    <t>Dni urlopu wypoczynkowego (UW + UŻ)</t>
  </si>
  <si>
    <t>w tym na żądanie (UŻ)</t>
  </si>
  <si>
    <t>Dni choroby (CH)</t>
  </si>
  <si>
    <t>Godziny dyżuru</t>
  </si>
  <si>
    <t>Nieobecności nieusprawiedliwione (godz.)</t>
  </si>
  <si>
    <t>* Godziny według rozkładu - sprawdź z kadrową. Wartość możesz nadpisać.</t>
  </si>
  <si>
    <t>** Nadgodziny ponad przeciętną tygodniową normę rozliczasz na koniec okresu rozliczeniowego. Arkusz tylko podpowiada.</t>
  </si>
  <si>
    <t>Sporządził(a) / data: ____________________</t>
  </si>
  <si>
    <t>Zatwierdził(a) / data: ____________________</t>
  </si>
  <si>
    <t>(opcjonalnie - przepisy nie wymagają podpisów na ewidencji)</t>
  </si>
  <si>
    <t>Miesiąc</t>
  </si>
  <si>
    <t>Wymiar (godz.)</t>
  </si>
  <si>
    <t>Przepracowane</t>
  </si>
  <si>
    <t>Nocne</t>
  </si>
  <si>
    <t>Nadgodziny 50%</t>
  </si>
  <si>
    <t>Nadgodziny 100%</t>
  </si>
  <si>
    <t>Dni UW</t>
  </si>
  <si>
    <t>w tym UŻ</t>
  </si>
  <si>
    <t>Dni CH</t>
  </si>
  <si>
    <t>Godz. dyżuru</t>
  </si>
  <si>
    <t>Nieusprawiedliwione (godz.)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</si>
  <si>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</si>
  <si>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</si>
  <si>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</si>
  <si>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</si>
  <si>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</si>
  <si>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</si>
  <si>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</si>
  <si>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</si>
  <si>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</si>
  <si>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</si>
  <si>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</si>
  <si>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</si>
  <si>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Razem</t>
  </si>
  <si>
    <t>Dzień tygodnia</t>
  </si>
  <si>
    <t>Na kolejny rok dopisz święta sam. Lista: ustawa o dniach wolnych od pracy</t>
  </si>
  <si>
    <t>Nowy Rok</t>
  </si>
  <si>
    <t>Święto Trzech Króli</t>
  </si>
  <si>
    <t>Wielkanoc (pierwszy dzień Wielkiej Nocy)</t>
  </si>
  <si>
    <t>Poniedziałek Wielkanocny (drugi dzień Wielkiej Nocy)</t>
  </si>
  <si>
    <t>Święto Państwowe (Święto Pracy)</t>
  </si>
  <si>
    <t>Święto Narodowe Trzeciego Maja</t>
  </si>
  <si>
    <t>Zielone Świątki (pierwszy dzień Zielonych Świątek)</t>
  </si>
  <si>
    <t>Boże Ciało</t>
  </si>
  <si>
    <t>Wniebowzięcie Najświętszej Maryi Panny</t>
  </si>
  <si>
    <t>Wszystkich Świętych</t>
  </si>
  <si>
    <t>Narodowe Święto Niepodległości</t>
  </si>
  <si>
    <t>Wigilia Bożego Narodzenia</t>
  </si>
  <si>
    <t>Boże Narodzenie (pierwszy dzień)</t>
  </si>
  <si>
    <t>Boże Narodzenie (drugi dzień)</t>
  </si>
</sst>
</file>

<file path=xl/styles.xml><?xml version="1.0" encoding="utf-8"?>
<styleSheet xmlns="http://schemas.openxmlformats.org/spreadsheetml/2006/main">
  <numFmts count="4">
    <numFmt numFmtId="164" formatCode="hh:mm"/>
    <numFmt numFmtId="165" formatCode="dd.mm.yyyy"/>
    <numFmt numFmtId="166" formatCode="0.##"/>
    <numFmt numFmtId="167" formatCode="0.00"/>
  </numFmts>
  <fonts count="6"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9C4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top" wrapText="1"/>
    </xf>
    <xf numFmtId="0" fontId="1" fillId="0" borderId="0" xfId="0" applyFont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0" borderId="1" xfId="0" applyNumberFormat="1" applyBorder="1" applyAlignment="1">
      <alignment horizontal="left"/>
    </xf>
    <xf numFmtId="165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 applyProtection="1">
      <alignment horizontal="center" vertical="center"/>
      <protection locked="0"/>
    </xf>
    <xf numFmtId="167" fontId="0" fillId="0" borderId="1" xfId="0" applyNumberFormat="1" applyBorder="1" applyAlignment="1">
      <alignment vertical="center"/>
    </xf>
    <xf numFmtId="167" fontId="0" fillId="0" borderId="1" xfId="0" applyNumberFormat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1" fillId="0" borderId="1" xfId="0" applyFont="1" applyBorder="1" applyAlignment="1">
      <alignment vertical="center"/>
    </xf>
    <xf numFmtId="167" fontId="1" fillId="0" borderId="1" xfId="0" applyNumberFormat="1" applyFont="1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 wrapText="1"/>
    </xf>
    <xf numFmtId="167" fontId="0" fillId="2" borderId="1" xfId="0" applyNumberFormat="1" applyFill="1" applyBorder="1" applyAlignment="1" applyProtection="1">
      <alignment vertical="center"/>
      <protection locked="0"/>
    </xf>
    <xf numFmtId="1" fontId="0" fillId="0" borderId="1" xfId="0" applyNumberFormat="1" applyBorder="1" applyAlignment="1">
      <alignment vertical="center"/>
    </xf>
    <xf numFmtId="0" fontId="0" fillId="0" borderId="0" xfId="0" applyAlignment="1"/>
    <xf numFmtId="0" fontId="3" fillId="0" borderId="0" xfId="0" applyFont="1" applyAlignment="1"/>
    <xf numFmtId="0" fontId="1" fillId="0" borderId="0" xfId="0" applyFont="1" applyAlignment="1">
      <alignment wrapText="1"/>
    </xf>
    <xf numFmtId="165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</cellXfs>
  <cellStyles count="1">
    <cellStyle name="Normal" xfId="0" builtinId="0"/>
  </cellStyles>
  <dxfs count="6">
    <dxf>
      <font>
        <color rgb="FFD9D9D9"/>
      </font>
      <fill>
        <patternFill>
          <bgColor rgb="FFD9D9D9"/>
        </patternFill>
      </fill>
    </dxf>
    <dxf>
      <fill>
        <patternFill>
          <bgColor rgb="FFFF7C80"/>
        </patternFill>
      </fill>
    </dxf>
    <dxf>
      <fill>
        <patternFill>
          <bgColor rgb="FFFFEB84"/>
        </patternFill>
      </fill>
    </dxf>
    <dxf>
      <font>
        <i/>
      </font>
      <fill>
        <patternFill>
          <bgColor rgb="FFC8C8C8"/>
        </patternFill>
      </fill>
    </dxf>
    <dxf>
      <fill>
        <patternFill>
          <bgColor rgb="FFC8C8C8"/>
        </patternFill>
      </fill>
    </dxf>
    <dxf>
      <fill>
        <patternFill>
          <bgColor rgb="FFEDEDE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comments" Target="../comments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comments" Target="../comments3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comments" Target="../comments4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5.vml"/><Relationship Id="rId2" Type="http://schemas.openxmlformats.org/officeDocument/2006/relationships/comments" Target="../comments5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6.vml"/><Relationship Id="rId2" Type="http://schemas.openxmlformats.org/officeDocument/2006/relationships/comments" Target="../comments6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7.vml"/><Relationship Id="rId2" Type="http://schemas.openxmlformats.org/officeDocument/2006/relationships/comments" Target="../comments7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8.vml"/><Relationship Id="rId2" Type="http://schemas.openxmlformats.org/officeDocument/2006/relationships/comments" Target="../comments8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9.vml"/><Relationship Id="rId2" Type="http://schemas.openxmlformats.org/officeDocument/2006/relationships/comments" Target="../comments9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0.vml"/><Relationship Id="rId2" Type="http://schemas.openxmlformats.org/officeDocument/2006/relationships/comments" Target="../comments10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1.vml"/><Relationship Id="rId2" Type="http://schemas.openxmlformats.org/officeDocument/2006/relationships/comments" Target="../comments11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2.vml"/><Relationship Id="rId2" Type="http://schemas.openxmlformats.org/officeDocument/2006/relationships/comments" Target="../comments1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0"/>
  <sheetViews>
    <sheetView tabSelected="1" workbookViewId="0"/>
  </sheetViews>
  <sheetFormatPr defaultRowHeight="15"/>
  <cols>
    <col min="1" max="1" width="110.7109375" customWidth="1"/>
  </cols>
  <sheetData>
    <row r="1" spans="1:1">
      <c r="A1" s="1" t="s">
        <v>0</v>
      </c>
    </row>
    <row r="2" spans="1:1">
      <c r="A2" s="2" t="s">
        <v>1</v>
      </c>
    </row>
    <row r="3" spans="1:1" ht="50" customHeight="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 ht="26" customHeight="1">
      <c r="A7" s="2" t="s">
        <v>6</v>
      </c>
    </row>
    <row r="8" spans="1:1">
      <c r="A8" s="2" t="s">
        <v>7</v>
      </c>
    </row>
    <row r="9" spans="1:1">
      <c r="A9" s="2" t="s">
        <v>8</v>
      </c>
    </row>
    <row r="10" spans="1:1">
      <c r="A10" s="2" t="s">
        <v>9</v>
      </c>
    </row>
  </sheetData>
  <pageMargins left="0.4" right="0.4" top="0.5" bottom="0.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D14"/>
  <sheetViews>
    <sheetView workbookViewId="0"/>
  </sheetViews>
  <sheetFormatPr defaultRowHeight="15"/>
  <cols>
    <col min="1" max="1" width="2.7109375" customWidth="1"/>
    <col min="2" max="2" width="32.7109375" customWidth="1"/>
    <col min="3" max="3" width="34.7109375" customWidth="1"/>
    <col min="4" max="4" width="70.7109375" customWidth="1"/>
  </cols>
  <sheetData>
    <row r="1" spans="2:4">
      <c r="B1" s="3" t="s">
        <v>10</v>
      </c>
    </row>
    <row r="2" spans="2:4">
      <c r="B2" s="4" t="s">
        <v>11</v>
      </c>
    </row>
    <row r="3" spans="2:4">
      <c r="B3" s="5" t="s">
        <v>12</v>
      </c>
      <c r="C3" s="6"/>
    </row>
    <row r="4" spans="2:4">
      <c r="B4" s="5" t="s">
        <v>13</v>
      </c>
      <c r="C4" s="6"/>
    </row>
    <row r="5" spans="2:4">
      <c r="B5" s="5" t="s">
        <v>14</v>
      </c>
      <c r="C5" s="6"/>
    </row>
    <row r="6" spans="2:4">
      <c r="B6" s="5" t="s">
        <v>15</v>
      </c>
      <c r="C6" s="7">
        <v>2026</v>
      </c>
      <c r="D6" s="4" t="s">
        <v>16</v>
      </c>
    </row>
    <row r="7" spans="2:4">
      <c r="B7" s="5" t="s">
        <v>17</v>
      </c>
      <c r="C7" s="7">
        <v>1</v>
      </c>
      <c r="D7" s="4" t="s">
        <v>18</v>
      </c>
    </row>
    <row r="8" spans="2:4">
      <c r="B8" s="5" t="s">
        <v>19</v>
      </c>
      <c r="C8" s="6"/>
      <c r="D8" s="4" t="s">
        <v>20</v>
      </c>
    </row>
    <row r="9" spans="2:4">
      <c r="B9" s="5" t="s">
        <v>21</v>
      </c>
      <c r="C9" s="6" t="s">
        <v>23</v>
      </c>
      <c r="D9" s="4" t="s">
        <v>22</v>
      </c>
    </row>
    <row r="10" spans="2:4">
      <c r="B10" s="5" t="s">
        <v>24</v>
      </c>
      <c r="C10" s="8">
        <v>0.9166666666666666</v>
      </c>
      <c r="D10" s="4" t="s">
        <v>25</v>
      </c>
    </row>
    <row r="11" spans="2:4">
      <c r="B11" s="5" t="s">
        <v>26</v>
      </c>
      <c r="C11" s="9">
        <f>MOD(NocOd+8/24,1)</f>
        <v>0.25</v>
      </c>
      <c r="D11" s="4" t="s">
        <v>27</v>
      </c>
    </row>
    <row r="12" spans="2:4">
      <c r="B12" s="5" t="s">
        <v>28</v>
      </c>
      <c r="C12" s="7">
        <v>8</v>
      </c>
      <c r="D12" s="4" t="s">
        <v>29</v>
      </c>
    </row>
    <row r="14" spans="2:4" ht="26" customHeight="1">
      <c r="B14" s="4" t="s">
        <v>30</v>
      </c>
      <c r="C14" s="4"/>
      <c r="D14" s="4"/>
    </row>
  </sheetData>
  <sheetProtection sheet="1" objects="1" scenarios="1" formatColumns="0" formatRows="0"/>
  <mergeCells count="1">
    <mergeCell ref="B14:D14"/>
  </mergeCells>
  <dataValidations count="4">
    <dataValidation type="list" errorStyle="warning" allowBlank="1" showInputMessage="1" showErrorMessage="1" errorTitle="Rok" error="Święta są wpisane na 2026 i 2027. Na inny rok dopisz je w arkuszu &quot;Święta&quot;." sqref="C6">
      <formula1>"2026,2027"</formula1>
    </dataValidation>
    <dataValidation type="decimal" errorStyle="warning" allowBlank="1" showInputMessage="1" showErrorMessage="1" errorTitle="Wymiar etatu" error="Wpisz ułamek etatu, np. 1 albo 0,5." sqref="C7">
      <formula1>0.01</formula1>
      <formula2>1</formula2>
    </dataValidation>
    <dataValidation type="time" errorStyle="warning" allowBlank="1" showInputMessage="1" showErrorMessage="1" errorTitle="Pora nocna" error="Pora nocna trwa 8 godzin między 21:00 a 7:00, więc zaczyna się między 21:00 a 23:00." sqref="C10">
      <formula1>0.875</formula1>
      <formula2>0.9583333333333334</formula2>
    </dataValidation>
    <dataValidation type="decimal" errorStyle="warning" allowBlank="1" showInputMessage="1" showErrorMessage="1" errorTitle="Norma dobowa" error="Wpisz liczbę godzin, np. 8." sqref="C12">
      <formula1>0</formula1>
      <formula2>24</formula2>
    </dataValidation>
  </dataValidation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2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4.7109375" customWidth="1"/>
    <col min="2" max="2" width="9.7109375" customWidth="1"/>
    <col min="3" max="3" width="5.7109375" customWidth="1"/>
    <col min="4" max="4" width="14.7109375" customWidth="1"/>
    <col min="5" max="6" width="8.7109375" customWidth="1"/>
    <col min="7" max="16" width="7.7109375" customWidth="1"/>
    <col min="17" max="17" width="12.7109375" customWidth="1"/>
    <col min="18" max="18" width="7.7109375" customWidth="1"/>
    <col min="19" max="19" width="6.7109375" customWidth="1"/>
    <col min="20" max="20" width="10.7109375" customWidth="1"/>
    <col min="21" max="21" width="6.7109375" customWidth="1"/>
    <col min="22" max="22" width="7.7109375" customWidth="1"/>
    <col min="23" max="23" width="22.7109375" customWidth="1"/>
    <col min="27" max="27" width="10.7109375" hidden="1" customWidth="1"/>
  </cols>
  <sheetData>
    <row r="1" spans="1:27">
      <c r="A1" s="3" t="s">
        <v>31</v>
      </c>
      <c r="AA1" s="10">
        <f>DATE(Rok,1,1)</f>
        <v>46023</v>
      </c>
    </row>
    <row r="2" spans="1:27">
      <c r="A2" t="str">
        <f>"Miesiąc: "&amp;"styczeń"&amp;" "&amp;Rok</f>
        <v>Miesiąc: styczeń 2026</v>
      </c>
      <c r="S2" s="11" t="s">
        <v>32</v>
      </c>
      <c r="T2" s="11"/>
      <c r="U2" s="11"/>
      <c r="V2" s="11"/>
      <c r="W2" s="12">
        <f>ROUND(Etat*8*(NETWORKDAYS(AA1,AA2,SwietaData)-SUMPRODUCT((SwietaData&gt;=AA1)*(SwietaData&lt;=AA2)*(WEEKDAY(SwietaData,2)=6))),2)</f>
        <v>160</v>
      </c>
      <c r="AA2" s="10">
        <f>EOMONTH(AA1,0)</f>
        <v>46053</v>
      </c>
    </row>
    <row r="3" spans="1:27">
      <c r="A3" t="str">
        <f>"Pracownik: "&amp;Pracownik</f>
        <v>Pracownik: </v>
      </c>
      <c r="G3" t="str">
        <f>"Stanowisko: "&amp;Stanowisko</f>
        <v>Stanowisko: </v>
      </c>
      <c r="S3" s="11" t="s">
        <v>33</v>
      </c>
      <c r="T3" s="11"/>
      <c r="U3" s="11"/>
      <c r="V3" s="11"/>
      <c r="W3" s="13">
        <f>IF(Etat&gt;0,W2/(8*Etat),"")</f>
        <v>20.0</v>
      </c>
    </row>
    <row r="4" spans="1:27">
      <c r="A4" t="str">
        <f>"Pracodawca: "&amp;Pracodawca</f>
        <v>Pracodawca: </v>
      </c>
      <c r="G4" t="str">
        <f>"Etat: "&amp;ROUND(Etat,2)&amp;"   Rozkład: "&amp;Rozklad</f>
        <v>Etat: 1   Rozkład: </v>
      </c>
    </row>
    <row r="5" spans="1:27">
      <c r="A5" t="str">
        <f>"Okres rozliczeniowy: "&amp;Okres&amp;"   Pora nocna: "&amp;RIGHT("0"&amp;INT(ROUND((NocOd)*1440,0)/60),2)&amp;":"&amp;RIGHT("0"&amp;MOD(ROUND((NocOd)*1440,0),60),2)&amp;"-"&amp;RIGHT("0"&amp;INT(ROUND((MOD(NocOd+8/24,1))*1440,0)/60),2)&amp;":"&amp;RIGHT("0"&amp;MOD(ROUND((MOD(NocOd+8/24,1))*1440,0),60),2)</f>
        <v>Okres rozliczeniowy: 1 miesiąc   Pora nocna: 22:00-06:00</v>
      </c>
    </row>
    <row r="7" spans="1:27">
      <c r="A7" s="14"/>
      <c r="B7" s="14"/>
      <c r="C7" s="14"/>
      <c r="D7" s="14"/>
      <c r="E7" s="14" t="s">
        <v>57</v>
      </c>
      <c r="F7" s="14"/>
      <c r="G7" s="14"/>
      <c r="H7" s="14"/>
      <c r="I7" s="14" t="s">
        <v>58</v>
      </c>
      <c r="J7" s="14"/>
      <c r="K7" s="14"/>
      <c r="L7" s="14"/>
      <c r="M7" s="14"/>
      <c r="N7" s="14" t="s">
        <v>59</v>
      </c>
      <c r="O7" s="14"/>
      <c r="P7" s="14"/>
      <c r="Q7" s="14"/>
      <c r="R7" s="14" t="s">
        <v>60</v>
      </c>
      <c r="S7" s="14"/>
      <c r="T7" s="14"/>
      <c r="U7" s="14"/>
      <c r="V7" s="14"/>
      <c r="W7" s="14"/>
    </row>
    <row r="8" spans="1:27" ht="58" customHeight="1">
      <c r="A8" s="14" t="s">
        <v>34</v>
      </c>
      <c r="B8" s="14" t="s">
        <v>35</v>
      </c>
      <c r="C8" s="14" t="s">
        <v>36</v>
      </c>
      <c r="D8" s="14" t="s">
        <v>37</v>
      </c>
      <c r="E8" s="14" t="s">
        <v>38</v>
      </c>
      <c r="F8" s="14" t="s">
        <v>39</v>
      </c>
      <c r="G8" s="14" t="s">
        <v>40</v>
      </c>
      <c r="H8" s="14" t="s">
        <v>41</v>
      </c>
      <c r="I8" s="14" t="s">
        <v>42</v>
      </c>
      <c r="J8" s="14" t="s">
        <v>43</v>
      </c>
      <c r="K8" s="14" t="s">
        <v>44</v>
      </c>
      <c r="L8" s="14" t="s">
        <v>45</v>
      </c>
      <c r="M8" s="14" t="s">
        <v>46</v>
      </c>
      <c r="N8" s="14" t="s">
        <v>47</v>
      </c>
      <c r="O8" s="14" t="s">
        <v>48</v>
      </c>
      <c r="P8" s="14" t="s">
        <v>49</v>
      </c>
      <c r="Q8" s="14" t="s">
        <v>50</v>
      </c>
      <c r="R8" s="14" t="s">
        <v>51</v>
      </c>
      <c r="S8" s="14" t="s">
        <v>52</v>
      </c>
      <c r="T8" s="14" t="s">
        <v>53</v>
      </c>
      <c r="U8" s="14" t="s">
        <v>54</v>
      </c>
      <c r="V8" s="14" t="s">
        <v>55</v>
      </c>
      <c r="W8" s="14" t="s">
        <v>56</v>
      </c>
    </row>
    <row r="9" spans="1:27">
      <c r="A9" s="15">
        <v>1</v>
      </c>
      <c r="B9" s="10">
        <f>IF(A9&gt;DAY($AA$2),"",DATE(Rok,1,A9))</f>
        <v>46023</v>
      </c>
      <c r="C9" s="15" t="str">
        <f>IF(B9="","",CHOOSE(WEEKDAY(B9,2),"pon","wt","śr","czw","pt","sob","nd"))</f>
        <v>czw</v>
      </c>
      <c r="D9" s="16" t="str">
        <f>IF(B9="","",IFERROR(INDEX(SwietaNazwa,MATCH(B9,SwietaData,0)),""))</f>
        <v>Nowy Rok</v>
      </c>
      <c r="E9" s="17"/>
      <c r="F9" s="17"/>
      <c r="G9" s="18">
        <f>IF(OR(E9="",F9=""),"",ROUND(MOD(F9-E9,1)*24,2))</f>
        <v/>
      </c>
      <c r="H9" s="18">
        <f>IF(OR(E9="",F9=""),"",ROUND(24*(MAX(0,MIN(IF(F9&lt;E9,F9+1,F9),NocOd-1+8/24)-MAX(E9,NocOd-1))+MAX(0,MIN(IF(F9&lt;E9,F9+1,F9),NocOd+8/24)-MAX(E9,NocOd))),2))</f>
        <v/>
      </c>
      <c r="I9" s="18">
        <f>IF(G9="","",MAX(0,G9-NormaDoby))</f>
        <v/>
      </c>
      <c r="J9" s="19"/>
      <c r="K9" s="19"/>
      <c r="L9" s="18">
        <f>IF(OR(G9="",B9=""),"",IF(OR(WEEKDAY(B9,2)=7,D9&lt;&gt;""),G9,""))</f>
        <v/>
      </c>
      <c r="M9" s="20"/>
      <c r="N9" s="17"/>
      <c r="O9" s="17"/>
      <c r="P9" s="18">
        <f>IF(OR(N9="",O9=""),"",ROUND(MOD(O9-N9,1)*24,2))</f>
        <v/>
      </c>
      <c r="Q9" s="20"/>
      <c r="R9" s="20"/>
      <c r="S9" s="19"/>
      <c r="T9" s="20"/>
      <c r="U9" s="19"/>
      <c r="V9" s="19"/>
      <c r="W9" s="20">
        <f>IF(B9="","",IF(AND(N(I9)&gt;0,OR(J9&lt;&gt;"",K9&lt;&gt;""),ROUND(N(J9)+N(K9),2)&lt;&gt;ROUND(N(I9),2)),"podział nadgodzin nie zgadza się z sumą",IF(AND(B9&lt;&gt;"",WEEKDAY(B9,2)=6,D9&lt;&gt;""),"dzień wolny za to święto - wyznacz w tym okresie","")))</f>
        <v/>
      </c>
    </row>
    <row r="10" spans="1:27">
      <c r="A10" s="15">
        <v>2</v>
      </c>
      <c r="B10" s="10">
        <f>IF(A10&gt;DAY($AA$2),"",DATE(Rok,1,A10))</f>
        <v>46024</v>
      </c>
      <c r="C10" s="15" t="str">
        <f>IF(B10="","",CHOOSE(WEEKDAY(B10,2),"pon","wt","śr","czw","pt","sob","nd"))</f>
        <v>pt</v>
      </c>
      <c r="D10" s="16">
        <f>IF(B10="","",IFERROR(INDEX(SwietaNazwa,MATCH(B10,SwietaData,0)),""))</f>
        <v/>
      </c>
      <c r="E10" s="17"/>
      <c r="F10" s="17"/>
      <c r="G10" s="18">
        <f>IF(OR(E10="",F10=""),"",ROUND(MOD(F10-E10,1)*24,2))</f>
        <v/>
      </c>
      <c r="H10" s="18">
        <f>IF(OR(E10="",F10=""),"",ROUND(24*(MAX(0,MIN(IF(F10&lt;E10,F10+1,F10),NocOd-1+8/24)-MAX(E10,NocOd-1))+MAX(0,MIN(IF(F10&lt;E10,F10+1,F10),NocOd+8/24)-MAX(E10,NocOd))),2))</f>
        <v/>
      </c>
      <c r="I10" s="18">
        <f>IF(G10="","",MAX(0,G10-NormaDoby))</f>
        <v/>
      </c>
      <c r="J10" s="19"/>
      <c r="K10" s="19"/>
      <c r="L10" s="18">
        <f>IF(OR(G10="",B10=""),"",IF(OR(WEEKDAY(B10,2)=7,D10&lt;&gt;""),G10,""))</f>
        <v/>
      </c>
      <c r="M10" s="20"/>
      <c r="N10" s="17"/>
      <c r="O10" s="17"/>
      <c r="P10" s="18">
        <f>IF(OR(N10="",O10=""),"",ROUND(MOD(O10-N10,1)*24,2))</f>
        <v/>
      </c>
      <c r="Q10" s="20"/>
      <c r="R10" s="20"/>
      <c r="S10" s="19"/>
      <c r="T10" s="20"/>
      <c r="U10" s="19"/>
      <c r="V10" s="19"/>
      <c r="W10" s="20">
        <f>IF(B10="","",IF(AND(N(I10)&gt;0,OR(J10&lt;&gt;"",K10&lt;&gt;""),ROUND(N(J10)+N(K10),2)&lt;&gt;ROUND(N(I10),2)),"podział nadgodzin nie zgadza się z sumą",IF(AND(B10&lt;&gt;"",WEEKDAY(B10,2)=6,D10&lt;&gt;""),"dzień wolny za to święto - wyznacz w tym okresie","")))</f>
        <v/>
      </c>
    </row>
    <row r="11" spans="1:27">
      <c r="A11" s="15">
        <v>3</v>
      </c>
      <c r="B11" s="10">
        <f>IF(A11&gt;DAY($AA$2),"",DATE(Rok,1,A11))</f>
        <v>46025</v>
      </c>
      <c r="C11" s="15" t="str">
        <f>IF(B11="","",CHOOSE(WEEKDAY(B11,2),"pon","wt","śr","czw","pt","sob","nd"))</f>
        <v>sob</v>
      </c>
      <c r="D11" s="16">
        <f>IF(B11="","",IFERROR(INDEX(SwietaNazwa,MATCH(B11,SwietaData,0)),""))</f>
        <v/>
      </c>
      <c r="E11" s="17"/>
      <c r="F11" s="17"/>
      <c r="G11" s="18">
        <f>IF(OR(E11="",F11=""),"",ROUND(MOD(F11-E11,1)*24,2))</f>
        <v/>
      </c>
      <c r="H11" s="18">
        <f>IF(OR(E11="",F11=""),"",ROUND(24*(MAX(0,MIN(IF(F11&lt;E11,F11+1,F11),NocOd-1+8/24)-MAX(E11,NocOd-1))+MAX(0,MIN(IF(F11&lt;E11,F11+1,F11),NocOd+8/24)-MAX(E11,NocOd))),2))</f>
        <v/>
      </c>
      <c r="I11" s="18">
        <f>IF(G11="","",MAX(0,G11-NormaDoby))</f>
        <v/>
      </c>
      <c r="J11" s="19"/>
      <c r="K11" s="19"/>
      <c r="L11" s="18">
        <f>IF(OR(G11="",B11=""),"",IF(OR(WEEKDAY(B11,2)=7,D11&lt;&gt;""),G11,""))</f>
        <v/>
      </c>
      <c r="M11" s="20"/>
      <c r="N11" s="17"/>
      <c r="O11" s="17"/>
      <c r="P11" s="18">
        <f>IF(OR(N11="",O11=""),"",ROUND(MOD(O11-N11,1)*24,2))</f>
        <v/>
      </c>
      <c r="Q11" s="20"/>
      <c r="R11" s="20"/>
      <c r="S11" s="19"/>
      <c r="T11" s="20"/>
      <c r="U11" s="19"/>
      <c r="V11" s="19"/>
      <c r="W11" s="20">
        <f>IF(B11="","",IF(AND(N(I11)&gt;0,OR(J11&lt;&gt;"",K11&lt;&gt;""),ROUND(N(J11)+N(K11),2)&lt;&gt;ROUND(N(I11),2)),"podział nadgodzin nie zgadza się z sumą",IF(AND(B11&lt;&gt;"",WEEKDAY(B11,2)=6,D11&lt;&gt;""),"dzień wolny za to święto - wyznacz w tym okresie","")))</f>
        <v/>
      </c>
    </row>
    <row r="12" spans="1:27">
      <c r="A12" s="15">
        <v>4</v>
      </c>
      <c r="B12" s="10">
        <f>IF(A12&gt;DAY($AA$2),"",DATE(Rok,1,A12))</f>
        <v>46026</v>
      </c>
      <c r="C12" s="15" t="str">
        <f>IF(B12="","",CHOOSE(WEEKDAY(B12,2),"pon","wt","śr","czw","pt","sob","nd"))</f>
        <v>nd</v>
      </c>
      <c r="D12" s="16">
        <f>IF(B12="","",IFERROR(INDEX(SwietaNazwa,MATCH(B12,SwietaData,0)),""))</f>
        <v/>
      </c>
      <c r="E12" s="17"/>
      <c r="F12" s="17"/>
      <c r="G12" s="18">
        <f>IF(OR(E12="",F12=""),"",ROUND(MOD(F12-E12,1)*24,2))</f>
        <v/>
      </c>
      <c r="H12" s="18">
        <f>IF(OR(E12="",F12=""),"",ROUND(24*(MAX(0,MIN(IF(F12&lt;E12,F12+1,F12),NocOd-1+8/24)-MAX(E12,NocOd-1))+MAX(0,MIN(IF(F12&lt;E12,F12+1,F12),NocOd+8/24)-MAX(E12,NocOd))),2))</f>
        <v/>
      </c>
      <c r="I12" s="18">
        <f>IF(G12="","",MAX(0,G12-NormaDoby))</f>
        <v/>
      </c>
      <c r="J12" s="19"/>
      <c r="K12" s="19"/>
      <c r="L12" s="18">
        <f>IF(OR(G12="",B12=""),"",IF(OR(WEEKDAY(B12,2)=7,D12&lt;&gt;""),G12,""))</f>
        <v/>
      </c>
      <c r="M12" s="20"/>
      <c r="N12" s="17"/>
      <c r="O12" s="17"/>
      <c r="P12" s="18">
        <f>IF(OR(N12="",O12=""),"",ROUND(MOD(O12-N12,1)*24,2))</f>
        <v/>
      </c>
      <c r="Q12" s="20"/>
      <c r="R12" s="20"/>
      <c r="S12" s="19"/>
      <c r="T12" s="20"/>
      <c r="U12" s="19"/>
      <c r="V12" s="19"/>
      <c r="W12" s="20">
        <f>IF(B12="","",IF(AND(N(I12)&gt;0,OR(J12&lt;&gt;"",K12&lt;&gt;""),ROUND(N(J12)+N(K12),2)&lt;&gt;ROUND(N(I12),2)),"podział nadgodzin nie zgadza się z sumą",IF(AND(B12&lt;&gt;"",WEEKDAY(B12,2)=6,D12&lt;&gt;""),"dzień wolny za to święto - wyznacz w tym okresie","")))</f>
        <v/>
      </c>
    </row>
    <row r="13" spans="1:27">
      <c r="A13" s="15">
        <v>5</v>
      </c>
      <c r="B13" s="10">
        <f>IF(A13&gt;DAY($AA$2),"",DATE(Rok,1,A13))</f>
        <v>46027</v>
      </c>
      <c r="C13" s="15" t="str">
        <f>IF(B13="","",CHOOSE(WEEKDAY(B13,2),"pon","wt","śr","czw","pt","sob","nd"))</f>
        <v>pon</v>
      </c>
      <c r="D13" s="16">
        <f>IF(B13="","",IFERROR(INDEX(SwietaNazwa,MATCH(B13,SwietaData,0)),""))</f>
        <v/>
      </c>
      <c r="E13" s="17"/>
      <c r="F13" s="17"/>
      <c r="G13" s="18">
        <f>IF(OR(E13="",F13=""),"",ROUND(MOD(F13-E13,1)*24,2))</f>
        <v/>
      </c>
      <c r="H13" s="18">
        <f>IF(OR(E13="",F13=""),"",ROUND(24*(MAX(0,MIN(IF(F13&lt;E13,F13+1,F13),NocOd-1+8/24)-MAX(E13,NocOd-1))+MAX(0,MIN(IF(F13&lt;E13,F13+1,F13),NocOd+8/24)-MAX(E13,NocOd))),2))</f>
        <v/>
      </c>
      <c r="I13" s="18">
        <f>IF(G13="","",MAX(0,G13-NormaDoby))</f>
        <v/>
      </c>
      <c r="J13" s="19"/>
      <c r="K13" s="19"/>
      <c r="L13" s="18">
        <f>IF(OR(G13="",B13=""),"",IF(OR(WEEKDAY(B13,2)=7,D13&lt;&gt;""),G13,""))</f>
        <v/>
      </c>
      <c r="M13" s="20"/>
      <c r="N13" s="17"/>
      <c r="O13" s="17"/>
      <c r="P13" s="18">
        <f>IF(OR(N13="",O13=""),"",ROUND(MOD(O13-N13,1)*24,2))</f>
        <v/>
      </c>
      <c r="Q13" s="20"/>
      <c r="R13" s="20"/>
      <c r="S13" s="19"/>
      <c r="T13" s="20"/>
      <c r="U13" s="19"/>
      <c r="V13" s="19"/>
      <c r="W13" s="20">
        <f>IF(B13="","",IF(AND(N(I13)&gt;0,OR(J13&lt;&gt;"",K13&lt;&gt;""),ROUND(N(J13)+N(K13),2)&lt;&gt;ROUND(N(I13),2)),"podział nadgodzin nie zgadza się z sumą",IF(AND(B13&lt;&gt;"",WEEKDAY(B13,2)=6,D13&lt;&gt;""),"dzień wolny za to święto - wyznacz w tym okresie","")))</f>
        <v/>
      </c>
    </row>
    <row r="14" spans="1:27">
      <c r="A14" s="15">
        <v>6</v>
      </c>
      <c r="B14" s="10">
        <f>IF(A14&gt;DAY($AA$2),"",DATE(Rok,1,A14))</f>
        <v>46028</v>
      </c>
      <c r="C14" s="15" t="str">
        <f>IF(B14="","",CHOOSE(WEEKDAY(B14,2),"pon","wt","śr","czw","pt","sob","nd"))</f>
        <v>wt</v>
      </c>
      <c r="D14" s="16" t="str">
        <f>IF(B14="","",IFERROR(INDEX(SwietaNazwa,MATCH(B14,SwietaData,0)),""))</f>
        <v>Święto Trzech Króli</v>
      </c>
      <c r="E14" s="17"/>
      <c r="F14" s="17"/>
      <c r="G14" s="18">
        <f>IF(OR(E14="",F14=""),"",ROUND(MOD(F14-E14,1)*24,2))</f>
        <v/>
      </c>
      <c r="H14" s="18">
        <f>IF(OR(E14="",F14=""),"",ROUND(24*(MAX(0,MIN(IF(F14&lt;E14,F14+1,F14),NocOd-1+8/24)-MAX(E14,NocOd-1))+MAX(0,MIN(IF(F14&lt;E14,F14+1,F14),NocOd+8/24)-MAX(E14,NocOd))),2))</f>
        <v/>
      </c>
      <c r="I14" s="18">
        <f>IF(G14="","",MAX(0,G14-NormaDoby))</f>
        <v/>
      </c>
      <c r="J14" s="19"/>
      <c r="K14" s="19"/>
      <c r="L14" s="18">
        <f>IF(OR(G14="",B14=""),"",IF(OR(WEEKDAY(B14,2)=7,D14&lt;&gt;""),G14,""))</f>
        <v/>
      </c>
      <c r="M14" s="20"/>
      <c r="N14" s="17"/>
      <c r="O14" s="17"/>
      <c r="P14" s="18">
        <f>IF(OR(N14="",O14=""),"",ROUND(MOD(O14-N14,1)*24,2))</f>
        <v/>
      </c>
      <c r="Q14" s="20"/>
      <c r="R14" s="20"/>
      <c r="S14" s="19"/>
      <c r="T14" s="20"/>
      <c r="U14" s="19"/>
      <c r="V14" s="19"/>
      <c r="W14" s="20">
        <f>IF(B14="","",IF(AND(N(I14)&gt;0,OR(J14&lt;&gt;"",K14&lt;&gt;""),ROUND(N(J14)+N(K14),2)&lt;&gt;ROUND(N(I14),2)),"podział nadgodzin nie zgadza się z sumą",IF(AND(B14&lt;&gt;"",WEEKDAY(B14,2)=6,D14&lt;&gt;""),"dzień wolny za to święto - wyznacz w tym okresie","")))</f>
        <v/>
      </c>
    </row>
    <row r="15" spans="1:27">
      <c r="A15" s="15">
        <v>7</v>
      </c>
      <c r="B15" s="10">
        <f>IF(A15&gt;DAY($AA$2),"",DATE(Rok,1,A15))</f>
        <v>46029</v>
      </c>
      <c r="C15" s="15" t="str">
        <f>IF(B15="","",CHOOSE(WEEKDAY(B15,2),"pon","wt","śr","czw","pt","sob","nd"))</f>
        <v>śr</v>
      </c>
      <c r="D15" s="16">
        <f>IF(B15="","",IFERROR(INDEX(SwietaNazwa,MATCH(B15,SwietaData,0)),""))</f>
        <v/>
      </c>
      <c r="E15" s="17"/>
      <c r="F15" s="17"/>
      <c r="G15" s="18">
        <f>IF(OR(E15="",F15=""),"",ROUND(MOD(F15-E15,1)*24,2))</f>
        <v/>
      </c>
      <c r="H15" s="18">
        <f>IF(OR(E15="",F15=""),"",ROUND(24*(MAX(0,MIN(IF(F15&lt;E15,F15+1,F15),NocOd-1+8/24)-MAX(E15,NocOd-1))+MAX(0,MIN(IF(F15&lt;E15,F15+1,F15),NocOd+8/24)-MAX(E15,NocOd))),2))</f>
        <v/>
      </c>
      <c r="I15" s="18">
        <f>IF(G15="","",MAX(0,G15-NormaDoby))</f>
        <v/>
      </c>
      <c r="J15" s="19"/>
      <c r="K15" s="19"/>
      <c r="L15" s="18">
        <f>IF(OR(G15="",B15=""),"",IF(OR(WEEKDAY(B15,2)=7,D15&lt;&gt;""),G15,""))</f>
        <v/>
      </c>
      <c r="M15" s="20"/>
      <c r="N15" s="17"/>
      <c r="O15" s="17"/>
      <c r="P15" s="18">
        <f>IF(OR(N15="",O15=""),"",ROUND(MOD(O15-N15,1)*24,2))</f>
        <v/>
      </c>
      <c r="Q15" s="20"/>
      <c r="R15" s="20"/>
      <c r="S15" s="19"/>
      <c r="T15" s="20"/>
      <c r="U15" s="19"/>
      <c r="V15" s="19"/>
      <c r="W15" s="20">
        <f>IF(B15="","",IF(AND(N(I15)&gt;0,OR(J15&lt;&gt;"",K15&lt;&gt;""),ROUND(N(J15)+N(K15),2)&lt;&gt;ROUND(N(I15),2)),"podział nadgodzin nie zgadza się z sumą",IF(AND(B15&lt;&gt;"",WEEKDAY(B15,2)=6,D15&lt;&gt;""),"dzień wolny za to święto - wyznacz w tym okresie","")))</f>
        <v/>
      </c>
    </row>
    <row r="16" spans="1:27">
      <c r="A16" s="15">
        <v>8</v>
      </c>
      <c r="B16" s="10">
        <f>IF(A16&gt;DAY($AA$2),"",DATE(Rok,1,A16))</f>
        <v>46030</v>
      </c>
      <c r="C16" s="15" t="str">
        <f>IF(B16="","",CHOOSE(WEEKDAY(B16,2),"pon","wt","śr","czw","pt","sob","nd"))</f>
        <v>czw</v>
      </c>
      <c r="D16" s="16">
        <f>IF(B16="","",IFERROR(INDEX(SwietaNazwa,MATCH(B16,SwietaData,0)),""))</f>
        <v/>
      </c>
      <c r="E16" s="17"/>
      <c r="F16" s="17"/>
      <c r="G16" s="18">
        <f>IF(OR(E16="",F16=""),"",ROUND(MOD(F16-E16,1)*24,2))</f>
        <v/>
      </c>
      <c r="H16" s="18">
        <f>IF(OR(E16="",F16=""),"",ROUND(24*(MAX(0,MIN(IF(F16&lt;E16,F16+1,F16),NocOd-1+8/24)-MAX(E16,NocOd-1))+MAX(0,MIN(IF(F16&lt;E16,F16+1,F16),NocOd+8/24)-MAX(E16,NocOd))),2))</f>
        <v/>
      </c>
      <c r="I16" s="18">
        <f>IF(G16="","",MAX(0,G16-NormaDoby))</f>
        <v/>
      </c>
      <c r="J16" s="19"/>
      <c r="K16" s="19"/>
      <c r="L16" s="18">
        <f>IF(OR(G16="",B16=""),"",IF(OR(WEEKDAY(B16,2)=7,D16&lt;&gt;""),G16,""))</f>
        <v/>
      </c>
      <c r="M16" s="20"/>
      <c r="N16" s="17"/>
      <c r="O16" s="17"/>
      <c r="P16" s="18">
        <f>IF(OR(N16="",O16=""),"",ROUND(MOD(O16-N16,1)*24,2))</f>
        <v/>
      </c>
      <c r="Q16" s="20"/>
      <c r="R16" s="20"/>
      <c r="S16" s="19"/>
      <c r="T16" s="20"/>
      <c r="U16" s="19"/>
      <c r="V16" s="19"/>
      <c r="W16" s="20">
        <f>IF(B16="","",IF(AND(N(I16)&gt;0,OR(J16&lt;&gt;"",K16&lt;&gt;""),ROUND(N(J16)+N(K16),2)&lt;&gt;ROUND(N(I16),2)),"podział nadgodzin nie zgadza się z sumą",IF(AND(B16&lt;&gt;"",WEEKDAY(B16,2)=6,D16&lt;&gt;""),"dzień wolny za to święto - wyznacz w tym okresie","")))</f>
        <v/>
      </c>
    </row>
    <row r="17" spans="1:23">
      <c r="A17" s="15">
        <v>9</v>
      </c>
      <c r="B17" s="10">
        <f>IF(A17&gt;DAY($AA$2),"",DATE(Rok,1,A17))</f>
        <v>46031</v>
      </c>
      <c r="C17" s="15" t="str">
        <f>IF(B17="","",CHOOSE(WEEKDAY(B17,2),"pon","wt","śr","czw","pt","sob","nd"))</f>
        <v>pt</v>
      </c>
      <c r="D17" s="16">
        <f>IF(B17="","",IFERROR(INDEX(SwietaNazwa,MATCH(B17,SwietaData,0)),""))</f>
        <v/>
      </c>
      <c r="E17" s="17"/>
      <c r="F17" s="17"/>
      <c r="G17" s="18">
        <f>IF(OR(E17="",F17=""),"",ROUND(MOD(F17-E17,1)*24,2))</f>
        <v/>
      </c>
      <c r="H17" s="18">
        <f>IF(OR(E17="",F17=""),"",ROUND(24*(MAX(0,MIN(IF(F17&lt;E17,F17+1,F17),NocOd-1+8/24)-MAX(E17,NocOd-1))+MAX(0,MIN(IF(F17&lt;E17,F17+1,F17),NocOd+8/24)-MAX(E17,NocOd))),2))</f>
        <v/>
      </c>
      <c r="I17" s="18">
        <f>IF(G17="","",MAX(0,G17-NormaDoby))</f>
        <v/>
      </c>
      <c r="J17" s="19"/>
      <c r="K17" s="19"/>
      <c r="L17" s="18">
        <f>IF(OR(G17="",B17=""),"",IF(OR(WEEKDAY(B17,2)=7,D17&lt;&gt;""),G17,""))</f>
        <v/>
      </c>
      <c r="M17" s="20"/>
      <c r="N17" s="17"/>
      <c r="O17" s="17"/>
      <c r="P17" s="18">
        <f>IF(OR(N17="",O17=""),"",ROUND(MOD(O17-N17,1)*24,2))</f>
        <v/>
      </c>
      <c r="Q17" s="20"/>
      <c r="R17" s="20"/>
      <c r="S17" s="19"/>
      <c r="T17" s="20"/>
      <c r="U17" s="19"/>
      <c r="V17" s="19"/>
      <c r="W17" s="20">
        <f>IF(B17="","",IF(AND(N(I17)&gt;0,OR(J17&lt;&gt;"",K17&lt;&gt;""),ROUND(N(J17)+N(K17),2)&lt;&gt;ROUND(N(I17),2)),"podział nadgodzin nie zgadza się z sumą",IF(AND(B17&lt;&gt;"",WEEKDAY(B17,2)=6,D17&lt;&gt;""),"dzień wolny za to święto - wyznacz w tym okresie","")))</f>
        <v/>
      </c>
    </row>
    <row r="18" spans="1:23">
      <c r="A18" s="15">
        <v>10</v>
      </c>
      <c r="B18" s="10">
        <f>IF(A18&gt;DAY($AA$2),"",DATE(Rok,1,A18))</f>
        <v>46032</v>
      </c>
      <c r="C18" s="15" t="str">
        <f>IF(B18="","",CHOOSE(WEEKDAY(B18,2),"pon","wt","śr","czw","pt","sob","nd"))</f>
        <v>sob</v>
      </c>
      <c r="D18" s="16">
        <f>IF(B18="","",IFERROR(INDEX(SwietaNazwa,MATCH(B18,SwietaData,0)),""))</f>
        <v/>
      </c>
      <c r="E18" s="17"/>
      <c r="F18" s="17"/>
      <c r="G18" s="18">
        <f>IF(OR(E18="",F18=""),"",ROUND(MOD(F18-E18,1)*24,2))</f>
        <v/>
      </c>
      <c r="H18" s="18">
        <f>IF(OR(E18="",F18=""),"",ROUND(24*(MAX(0,MIN(IF(F18&lt;E18,F18+1,F18),NocOd-1+8/24)-MAX(E18,NocOd-1))+MAX(0,MIN(IF(F18&lt;E18,F18+1,F18),NocOd+8/24)-MAX(E18,NocOd))),2))</f>
        <v/>
      </c>
      <c r="I18" s="18">
        <f>IF(G18="","",MAX(0,G18-NormaDoby))</f>
        <v/>
      </c>
      <c r="J18" s="19"/>
      <c r="K18" s="19"/>
      <c r="L18" s="18">
        <f>IF(OR(G18="",B18=""),"",IF(OR(WEEKDAY(B18,2)=7,D18&lt;&gt;""),G18,""))</f>
        <v/>
      </c>
      <c r="M18" s="20"/>
      <c r="N18" s="17"/>
      <c r="O18" s="17"/>
      <c r="P18" s="18">
        <f>IF(OR(N18="",O18=""),"",ROUND(MOD(O18-N18,1)*24,2))</f>
        <v/>
      </c>
      <c r="Q18" s="20"/>
      <c r="R18" s="20"/>
      <c r="S18" s="19"/>
      <c r="T18" s="20"/>
      <c r="U18" s="19"/>
      <c r="V18" s="19"/>
      <c r="W18" s="20">
        <f>IF(B18="","",IF(AND(N(I18)&gt;0,OR(J18&lt;&gt;"",K18&lt;&gt;""),ROUND(N(J18)+N(K18),2)&lt;&gt;ROUND(N(I18),2)),"podział nadgodzin nie zgadza się z sumą",IF(AND(B18&lt;&gt;"",WEEKDAY(B18,2)=6,D18&lt;&gt;""),"dzień wolny za to święto - wyznacz w tym okresie","")))</f>
        <v/>
      </c>
    </row>
    <row r="19" spans="1:23">
      <c r="A19" s="15">
        <v>11</v>
      </c>
      <c r="B19" s="10">
        <f>IF(A19&gt;DAY($AA$2),"",DATE(Rok,1,A19))</f>
        <v>46033</v>
      </c>
      <c r="C19" s="15" t="str">
        <f>IF(B19="","",CHOOSE(WEEKDAY(B19,2),"pon","wt","śr","czw","pt","sob","nd"))</f>
        <v>nd</v>
      </c>
      <c r="D19" s="16">
        <f>IF(B19="","",IFERROR(INDEX(SwietaNazwa,MATCH(B19,SwietaData,0)),""))</f>
        <v/>
      </c>
      <c r="E19" s="17"/>
      <c r="F19" s="17"/>
      <c r="G19" s="18">
        <f>IF(OR(E19="",F19=""),"",ROUND(MOD(F19-E19,1)*24,2))</f>
        <v/>
      </c>
      <c r="H19" s="18">
        <f>IF(OR(E19="",F19=""),"",ROUND(24*(MAX(0,MIN(IF(F19&lt;E19,F19+1,F19),NocOd-1+8/24)-MAX(E19,NocOd-1))+MAX(0,MIN(IF(F19&lt;E19,F19+1,F19),NocOd+8/24)-MAX(E19,NocOd))),2))</f>
        <v/>
      </c>
      <c r="I19" s="18">
        <f>IF(G19="","",MAX(0,G19-NormaDoby))</f>
        <v/>
      </c>
      <c r="J19" s="19"/>
      <c r="K19" s="19"/>
      <c r="L19" s="18">
        <f>IF(OR(G19="",B19=""),"",IF(OR(WEEKDAY(B19,2)=7,D19&lt;&gt;""),G19,""))</f>
        <v/>
      </c>
      <c r="M19" s="20"/>
      <c r="N19" s="17"/>
      <c r="O19" s="17"/>
      <c r="P19" s="18">
        <f>IF(OR(N19="",O19=""),"",ROUND(MOD(O19-N19,1)*24,2))</f>
        <v/>
      </c>
      <c r="Q19" s="20"/>
      <c r="R19" s="20"/>
      <c r="S19" s="19"/>
      <c r="T19" s="20"/>
      <c r="U19" s="19"/>
      <c r="V19" s="19"/>
      <c r="W19" s="20">
        <f>IF(B19="","",IF(AND(N(I19)&gt;0,OR(J19&lt;&gt;"",K19&lt;&gt;""),ROUND(N(J19)+N(K19),2)&lt;&gt;ROUND(N(I19),2)),"podział nadgodzin nie zgadza się z sumą",IF(AND(B19&lt;&gt;"",WEEKDAY(B19,2)=6,D19&lt;&gt;""),"dzień wolny za to święto - wyznacz w tym okresie","")))</f>
        <v/>
      </c>
    </row>
    <row r="20" spans="1:23">
      <c r="A20" s="15">
        <v>12</v>
      </c>
      <c r="B20" s="10">
        <f>IF(A20&gt;DAY($AA$2),"",DATE(Rok,1,A20))</f>
        <v>46034</v>
      </c>
      <c r="C20" s="15" t="str">
        <f>IF(B20="","",CHOOSE(WEEKDAY(B20,2),"pon","wt","śr","czw","pt","sob","nd"))</f>
        <v>pon</v>
      </c>
      <c r="D20" s="16">
        <f>IF(B20="","",IFERROR(INDEX(SwietaNazwa,MATCH(B20,SwietaData,0)),""))</f>
        <v/>
      </c>
      <c r="E20" s="17"/>
      <c r="F20" s="17"/>
      <c r="G20" s="18">
        <f>IF(OR(E20="",F20=""),"",ROUND(MOD(F20-E20,1)*24,2))</f>
        <v/>
      </c>
      <c r="H20" s="18">
        <f>IF(OR(E20="",F20=""),"",ROUND(24*(MAX(0,MIN(IF(F20&lt;E20,F20+1,F20),NocOd-1+8/24)-MAX(E20,NocOd-1))+MAX(0,MIN(IF(F20&lt;E20,F20+1,F20),NocOd+8/24)-MAX(E20,NocOd))),2))</f>
        <v/>
      </c>
      <c r="I20" s="18">
        <f>IF(G20="","",MAX(0,G20-NormaDoby))</f>
        <v/>
      </c>
      <c r="J20" s="19"/>
      <c r="K20" s="19"/>
      <c r="L20" s="18">
        <f>IF(OR(G20="",B20=""),"",IF(OR(WEEKDAY(B20,2)=7,D20&lt;&gt;""),G20,""))</f>
        <v/>
      </c>
      <c r="M20" s="20"/>
      <c r="N20" s="17"/>
      <c r="O20" s="17"/>
      <c r="P20" s="18">
        <f>IF(OR(N20="",O20=""),"",ROUND(MOD(O20-N20,1)*24,2))</f>
        <v/>
      </c>
      <c r="Q20" s="20"/>
      <c r="R20" s="20"/>
      <c r="S20" s="19"/>
      <c r="T20" s="20"/>
      <c r="U20" s="19"/>
      <c r="V20" s="19"/>
      <c r="W20" s="20">
        <f>IF(B20="","",IF(AND(N(I20)&gt;0,OR(J20&lt;&gt;"",K20&lt;&gt;""),ROUND(N(J20)+N(K20),2)&lt;&gt;ROUND(N(I20),2)),"podział nadgodzin nie zgadza się z sumą",IF(AND(B20&lt;&gt;"",WEEKDAY(B20,2)=6,D20&lt;&gt;""),"dzień wolny za to święto - wyznacz w tym okresie","")))</f>
        <v/>
      </c>
    </row>
    <row r="21" spans="1:23">
      <c r="A21" s="15">
        <v>13</v>
      </c>
      <c r="B21" s="10">
        <f>IF(A21&gt;DAY($AA$2),"",DATE(Rok,1,A21))</f>
        <v>46035</v>
      </c>
      <c r="C21" s="15" t="str">
        <f>IF(B21="","",CHOOSE(WEEKDAY(B21,2),"pon","wt","śr","czw","pt","sob","nd"))</f>
        <v>wt</v>
      </c>
      <c r="D21" s="16">
        <f>IF(B21="","",IFERROR(INDEX(SwietaNazwa,MATCH(B21,SwietaData,0)),""))</f>
        <v/>
      </c>
      <c r="E21" s="17"/>
      <c r="F21" s="17"/>
      <c r="G21" s="18">
        <f>IF(OR(E21="",F21=""),"",ROUND(MOD(F21-E21,1)*24,2))</f>
        <v/>
      </c>
      <c r="H21" s="18">
        <f>IF(OR(E21="",F21=""),"",ROUND(24*(MAX(0,MIN(IF(F21&lt;E21,F21+1,F21),NocOd-1+8/24)-MAX(E21,NocOd-1))+MAX(0,MIN(IF(F21&lt;E21,F21+1,F21),NocOd+8/24)-MAX(E21,NocOd))),2))</f>
        <v/>
      </c>
      <c r="I21" s="18">
        <f>IF(G21="","",MAX(0,G21-NormaDoby))</f>
        <v/>
      </c>
      <c r="J21" s="19"/>
      <c r="K21" s="19"/>
      <c r="L21" s="18">
        <f>IF(OR(G21="",B21=""),"",IF(OR(WEEKDAY(B21,2)=7,D21&lt;&gt;""),G21,""))</f>
        <v/>
      </c>
      <c r="M21" s="20"/>
      <c r="N21" s="17"/>
      <c r="O21" s="17"/>
      <c r="P21" s="18">
        <f>IF(OR(N21="",O21=""),"",ROUND(MOD(O21-N21,1)*24,2))</f>
        <v/>
      </c>
      <c r="Q21" s="20"/>
      <c r="R21" s="20"/>
      <c r="S21" s="19"/>
      <c r="T21" s="20"/>
      <c r="U21" s="19"/>
      <c r="V21" s="19"/>
      <c r="W21" s="20">
        <f>IF(B21="","",IF(AND(N(I21)&gt;0,OR(J21&lt;&gt;"",K21&lt;&gt;""),ROUND(N(J21)+N(K21),2)&lt;&gt;ROUND(N(I21),2)),"podział nadgodzin nie zgadza się z sumą",IF(AND(B21&lt;&gt;"",WEEKDAY(B21,2)=6,D21&lt;&gt;""),"dzień wolny za to święto - wyznacz w tym okresie","")))</f>
        <v/>
      </c>
    </row>
    <row r="22" spans="1:23">
      <c r="A22" s="15">
        <v>14</v>
      </c>
      <c r="B22" s="10">
        <f>IF(A22&gt;DAY($AA$2),"",DATE(Rok,1,A22))</f>
        <v>46036</v>
      </c>
      <c r="C22" s="15" t="str">
        <f>IF(B22="","",CHOOSE(WEEKDAY(B22,2),"pon","wt","śr","czw","pt","sob","nd"))</f>
        <v>śr</v>
      </c>
      <c r="D22" s="16">
        <f>IF(B22="","",IFERROR(INDEX(SwietaNazwa,MATCH(B22,SwietaData,0)),""))</f>
        <v/>
      </c>
      <c r="E22" s="17"/>
      <c r="F22" s="17"/>
      <c r="G22" s="18">
        <f>IF(OR(E22="",F22=""),"",ROUND(MOD(F22-E22,1)*24,2))</f>
        <v/>
      </c>
      <c r="H22" s="18">
        <f>IF(OR(E22="",F22=""),"",ROUND(24*(MAX(0,MIN(IF(F22&lt;E22,F22+1,F22),NocOd-1+8/24)-MAX(E22,NocOd-1))+MAX(0,MIN(IF(F22&lt;E22,F22+1,F22),NocOd+8/24)-MAX(E22,NocOd))),2))</f>
        <v/>
      </c>
      <c r="I22" s="18">
        <f>IF(G22="","",MAX(0,G22-NormaDoby))</f>
        <v/>
      </c>
      <c r="J22" s="19"/>
      <c r="K22" s="19"/>
      <c r="L22" s="18">
        <f>IF(OR(G22="",B22=""),"",IF(OR(WEEKDAY(B22,2)=7,D22&lt;&gt;""),G22,""))</f>
        <v/>
      </c>
      <c r="M22" s="20"/>
      <c r="N22" s="17"/>
      <c r="O22" s="17"/>
      <c r="P22" s="18">
        <f>IF(OR(N22="",O22=""),"",ROUND(MOD(O22-N22,1)*24,2))</f>
        <v/>
      </c>
      <c r="Q22" s="20"/>
      <c r="R22" s="20"/>
      <c r="S22" s="19"/>
      <c r="T22" s="20"/>
      <c r="U22" s="19"/>
      <c r="V22" s="19"/>
      <c r="W22" s="20">
        <f>IF(B22="","",IF(AND(N(I22)&gt;0,OR(J22&lt;&gt;"",K22&lt;&gt;""),ROUND(N(J22)+N(K22),2)&lt;&gt;ROUND(N(I22),2)),"podział nadgodzin nie zgadza się z sumą",IF(AND(B22&lt;&gt;"",WEEKDAY(B22,2)=6,D22&lt;&gt;""),"dzień wolny za to święto - wyznacz w tym okresie","")))</f>
        <v/>
      </c>
    </row>
    <row r="23" spans="1:23">
      <c r="A23" s="15">
        <v>15</v>
      </c>
      <c r="B23" s="10">
        <f>IF(A23&gt;DAY($AA$2),"",DATE(Rok,1,A23))</f>
        <v>46037</v>
      </c>
      <c r="C23" s="15" t="str">
        <f>IF(B23="","",CHOOSE(WEEKDAY(B23,2),"pon","wt","śr","czw","pt","sob","nd"))</f>
        <v>czw</v>
      </c>
      <c r="D23" s="16">
        <f>IF(B23="","",IFERROR(INDEX(SwietaNazwa,MATCH(B23,SwietaData,0)),""))</f>
        <v/>
      </c>
      <c r="E23" s="17"/>
      <c r="F23" s="17"/>
      <c r="G23" s="18">
        <f>IF(OR(E23="",F23=""),"",ROUND(MOD(F23-E23,1)*24,2))</f>
        <v/>
      </c>
      <c r="H23" s="18">
        <f>IF(OR(E23="",F23=""),"",ROUND(24*(MAX(0,MIN(IF(F23&lt;E23,F23+1,F23),NocOd-1+8/24)-MAX(E23,NocOd-1))+MAX(0,MIN(IF(F23&lt;E23,F23+1,F23),NocOd+8/24)-MAX(E23,NocOd))),2))</f>
        <v/>
      </c>
      <c r="I23" s="18">
        <f>IF(G23="","",MAX(0,G23-NormaDoby))</f>
        <v/>
      </c>
      <c r="J23" s="19"/>
      <c r="K23" s="19"/>
      <c r="L23" s="18">
        <f>IF(OR(G23="",B23=""),"",IF(OR(WEEKDAY(B23,2)=7,D23&lt;&gt;""),G23,""))</f>
        <v/>
      </c>
      <c r="M23" s="20"/>
      <c r="N23" s="17"/>
      <c r="O23" s="17"/>
      <c r="P23" s="18">
        <f>IF(OR(N23="",O23=""),"",ROUND(MOD(O23-N23,1)*24,2))</f>
        <v/>
      </c>
      <c r="Q23" s="20"/>
      <c r="R23" s="20"/>
      <c r="S23" s="19"/>
      <c r="T23" s="20"/>
      <c r="U23" s="19"/>
      <c r="V23" s="19"/>
      <c r="W23" s="20">
        <f>IF(B23="","",IF(AND(N(I23)&gt;0,OR(J23&lt;&gt;"",K23&lt;&gt;""),ROUND(N(J23)+N(K23),2)&lt;&gt;ROUND(N(I23),2)),"podział nadgodzin nie zgadza się z sumą",IF(AND(B23&lt;&gt;"",WEEKDAY(B23,2)=6,D23&lt;&gt;""),"dzień wolny za to święto - wyznacz w tym okresie","")))</f>
        <v/>
      </c>
    </row>
    <row r="24" spans="1:23">
      <c r="A24" s="15">
        <v>16</v>
      </c>
      <c r="B24" s="10">
        <f>IF(A24&gt;DAY($AA$2),"",DATE(Rok,1,A24))</f>
        <v>46038</v>
      </c>
      <c r="C24" s="15" t="str">
        <f>IF(B24="","",CHOOSE(WEEKDAY(B24,2),"pon","wt","śr","czw","pt","sob","nd"))</f>
        <v>pt</v>
      </c>
      <c r="D24" s="16">
        <f>IF(B24="","",IFERROR(INDEX(SwietaNazwa,MATCH(B24,SwietaData,0)),""))</f>
        <v/>
      </c>
      <c r="E24" s="17"/>
      <c r="F24" s="17"/>
      <c r="G24" s="18">
        <f>IF(OR(E24="",F24=""),"",ROUND(MOD(F24-E24,1)*24,2))</f>
        <v/>
      </c>
      <c r="H24" s="18">
        <f>IF(OR(E24="",F24=""),"",ROUND(24*(MAX(0,MIN(IF(F24&lt;E24,F24+1,F24),NocOd-1+8/24)-MAX(E24,NocOd-1))+MAX(0,MIN(IF(F24&lt;E24,F24+1,F24),NocOd+8/24)-MAX(E24,NocOd))),2))</f>
        <v/>
      </c>
      <c r="I24" s="18">
        <f>IF(G24="","",MAX(0,G24-NormaDoby))</f>
        <v/>
      </c>
      <c r="J24" s="19"/>
      <c r="K24" s="19"/>
      <c r="L24" s="18">
        <f>IF(OR(G24="",B24=""),"",IF(OR(WEEKDAY(B24,2)=7,D24&lt;&gt;""),G24,""))</f>
        <v/>
      </c>
      <c r="M24" s="20"/>
      <c r="N24" s="17"/>
      <c r="O24" s="17"/>
      <c r="P24" s="18">
        <f>IF(OR(N24="",O24=""),"",ROUND(MOD(O24-N24,1)*24,2))</f>
        <v/>
      </c>
      <c r="Q24" s="20"/>
      <c r="R24" s="20"/>
      <c r="S24" s="19"/>
      <c r="T24" s="20"/>
      <c r="U24" s="19"/>
      <c r="V24" s="19"/>
      <c r="W24" s="20">
        <f>IF(B24="","",IF(AND(N(I24)&gt;0,OR(J24&lt;&gt;"",K24&lt;&gt;""),ROUND(N(J24)+N(K24),2)&lt;&gt;ROUND(N(I24),2)),"podział nadgodzin nie zgadza się z sumą",IF(AND(B24&lt;&gt;"",WEEKDAY(B24,2)=6,D24&lt;&gt;""),"dzień wolny za to święto - wyznacz w tym okresie","")))</f>
        <v/>
      </c>
    </row>
    <row r="25" spans="1:23">
      <c r="A25" s="15">
        <v>17</v>
      </c>
      <c r="B25" s="10">
        <f>IF(A25&gt;DAY($AA$2),"",DATE(Rok,1,A25))</f>
        <v>46039</v>
      </c>
      <c r="C25" s="15" t="str">
        <f>IF(B25="","",CHOOSE(WEEKDAY(B25,2),"pon","wt","śr","czw","pt","sob","nd"))</f>
        <v>sob</v>
      </c>
      <c r="D25" s="16">
        <f>IF(B25="","",IFERROR(INDEX(SwietaNazwa,MATCH(B25,SwietaData,0)),""))</f>
        <v/>
      </c>
      <c r="E25" s="17"/>
      <c r="F25" s="17"/>
      <c r="G25" s="18">
        <f>IF(OR(E25="",F25=""),"",ROUND(MOD(F25-E25,1)*24,2))</f>
        <v/>
      </c>
      <c r="H25" s="18">
        <f>IF(OR(E25="",F25=""),"",ROUND(24*(MAX(0,MIN(IF(F25&lt;E25,F25+1,F25),NocOd-1+8/24)-MAX(E25,NocOd-1))+MAX(0,MIN(IF(F25&lt;E25,F25+1,F25),NocOd+8/24)-MAX(E25,NocOd))),2))</f>
        <v/>
      </c>
      <c r="I25" s="18">
        <f>IF(G25="","",MAX(0,G25-NormaDoby))</f>
        <v/>
      </c>
      <c r="J25" s="19"/>
      <c r="K25" s="19"/>
      <c r="L25" s="18">
        <f>IF(OR(G25="",B25=""),"",IF(OR(WEEKDAY(B25,2)=7,D25&lt;&gt;""),G25,""))</f>
        <v/>
      </c>
      <c r="M25" s="20"/>
      <c r="N25" s="17"/>
      <c r="O25" s="17"/>
      <c r="P25" s="18">
        <f>IF(OR(N25="",O25=""),"",ROUND(MOD(O25-N25,1)*24,2))</f>
        <v/>
      </c>
      <c r="Q25" s="20"/>
      <c r="R25" s="20"/>
      <c r="S25" s="19"/>
      <c r="T25" s="20"/>
      <c r="U25" s="19"/>
      <c r="V25" s="19"/>
      <c r="W25" s="20">
        <f>IF(B25="","",IF(AND(N(I25)&gt;0,OR(J25&lt;&gt;"",K25&lt;&gt;""),ROUND(N(J25)+N(K25),2)&lt;&gt;ROUND(N(I25),2)),"podział nadgodzin nie zgadza się z sumą",IF(AND(B25&lt;&gt;"",WEEKDAY(B25,2)=6,D25&lt;&gt;""),"dzień wolny za to święto - wyznacz w tym okresie","")))</f>
        <v/>
      </c>
    </row>
    <row r="26" spans="1:23">
      <c r="A26" s="15">
        <v>18</v>
      </c>
      <c r="B26" s="10">
        <f>IF(A26&gt;DAY($AA$2),"",DATE(Rok,1,A26))</f>
        <v>46040</v>
      </c>
      <c r="C26" s="15" t="str">
        <f>IF(B26="","",CHOOSE(WEEKDAY(B26,2),"pon","wt","śr","czw","pt","sob","nd"))</f>
        <v>nd</v>
      </c>
      <c r="D26" s="16">
        <f>IF(B26="","",IFERROR(INDEX(SwietaNazwa,MATCH(B26,SwietaData,0)),""))</f>
        <v/>
      </c>
      <c r="E26" s="17"/>
      <c r="F26" s="17"/>
      <c r="G26" s="18">
        <f>IF(OR(E26="",F26=""),"",ROUND(MOD(F26-E26,1)*24,2))</f>
        <v/>
      </c>
      <c r="H26" s="18">
        <f>IF(OR(E26="",F26=""),"",ROUND(24*(MAX(0,MIN(IF(F26&lt;E26,F26+1,F26),NocOd-1+8/24)-MAX(E26,NocOd-1))+MAX(0,MIN(IF(F26&lt;E26,F26+1,F26),NocOd+8/24)-MAX(E26,NocOd))),2))</f>
        <v/>
      </c>
      <c r="I26" s="18">
        <f>IF(G26="","",MAX(0,G26-NormaDoby))</f>
        <v/>
      </c>
      <c r="J26" s="19"/>
      <c r="K26" s="19"/>
      <c r="L26" s="18">
        <f>IF(OR(G26="",B26=""),"",IF(OR(WEEKDAY(B26,2)=7,D26&lt;&gt;""),G26,""))</f>
        <v/>
      </c>
      <c r="M26" s="20"/>
      <c r="N26" s="17"/>
      <c r="O26" s="17"/>
      <c r="P26" s="18">
        <f>IF(OR(N26="",O26=""),"",ROUND(MOD(O26-N26,1)*24,2))</f>
        <v/>
      </c>
      <c r="Q26" s="20"/>
      <c r="R26" s="20"/>
      <c r="S26" s="19"/>
      <c r="T26" s="20"/>
      <c r="U26" s="19"/>
      <c r="V26" s="19"/>
      <c r="W26" s="20">
        <f>IF(B26="","",IF(AND(N(I26)&gt;0,OR(J26&lt;&gt;"",K26&lt;&gt;""),ROUND(N(J26)+N(K26),2)&lt;&gt;ROUND(N(I26),2)),"podział nadgodzin nie zgadza się z sumą",IF(AND(B26&lt;&gt;"",WEEKDAY(B26,2)=6,D26&lt;&gt;""),"dzień wolny za to święto - wyznacz w tym okresie","")))</f>
        <v/>
      </c>
    </row>
    <row r="27" spans="1:23">
      <c r="A27" s="15">
        <v>19</v>
      </c>
      <c r="B27" s="10">
        <f>IF(A27&gt;DAY($AA$2),"",DATE(Rok,1,A27))</f>
        <v>46041</v>
      </c>
      <c r="C27" s="15" t="str">
        <f>IF(B27="","",CHOOSE(WEEKDAY(B27,2),"pon","wt","śr","czw","pt","sob","nd"))</f>
        <v>pon</v>
      </c>
      <c r="D27" s="16">
        <f>IF(B27="","",IFERROR(INDEX(SwietaNazwa,MATCH(B27,SwietaData,0)),""))</f>
        <v/>
      </c>
      <c r="E27" s="17"/>
      <c r="F27" s="17"/>
      <c r="G27" s="18">
        <f>IF(OR(E27="",F27=""),"",ROUND(MOD(F27-E27,1)*24,2))</f>
        <v/>
      </c>
      <c r="H27" s="18">
        <f>IF(OR(E27="",F27=""),"",ROUND(24*(MAX(0,MIN(IF(F27&lt;E27,F27+1,F27),NocOd-1+8/24)-MAX(E27,NocOd-1))+MAX(0,MIN(IF(F27&lt;E27,F27+1,F27),NocOd+8/24)-MAX(E27,NocOd))),2))</f>
        <v/>
      </c>
      <c r="I27" s="18">
        <f>IF(G27="","",MAX(0,G27-NormaDoby))</f>
        <v/>
      </c>
      <c r="J27" s="19"/>
      <c r="K27" s="19"/>
      <c r="L27" s="18">
        <f>IF(OR(G27="",B27=""),"",IF(OR(WEEKDAY(B27,2)=7,D27&lt;&gt;""),G27,""))</f>
        <v/>
      </c>
      <c r="M27" s="20"/>
      <c r="N27" s="17"/>
      <c r="O27" s="17"/>
      <c r="P27" s="18">
        <f>IF(OR(N27="",O27=""),"",ROUND(MOD(O27-N27,1)*24,2))</f>
        <v/>
      </c>
      <c r="Q27" s="20"/>
      <c r="R27" s="20"/>
      <c r="S27" s="19"/>
      <c r="T27" s="20"/>
      <c r="U27" s="19"/>
      <c r="V27" s="19"/>
      <c r="W27" s="20">
        <f>IF(B27="","",IF(AND(N(I27)&gt;0,OR(J27&lt;&gt;"",K27&lt;&gt;""),ROUND(N(J27)+N(K27),2)&lt;&gt;ROUND(N(I27),2)),"podział nadgodzin nie zgadza się z sumą",IF(AND(B27&lt;&gt;"",WEEKDAY(B27,2)=6,D27&lt;&gt;""),"dzień wolny za to święto - wyznacz w tym okresie","")))</f>
        <v/>
      </c>
    </row>
    <row r="28" spans="1:23">
      <c r="A28" s="15">
        <v>20</v>
      </c>
      <c r="B28" s="10">
        <f>IF(A28&gt;DAY($AA$2),"",DATE(Rok,1,A28))</f>
        <v>46042</v>
      </c>
      <c r="C28" s="15" t="str">
        <f>IF(B28="","",CHOOSE(WEEKDAY(B28,2),"pon","wt","śr","czw","pt","sob","nd"))</f>
        <v>wt</v>
      </c>
      <c r="D28" s="16">
        <f>IF(B28="","",IFERROR(INDEX(SwietaNazwa,MATCH(B28,SwietaData,0)),""))</f>
        <v/>
      </c>
      <c r="E28" s="17"/>
      <c r="F28" s="17"/>
      <c r="G28" s="18">
        <f>IF(OR(E28="",F28=""),"",ROUND(MOD(F28-E28,1)*24,2))</f>
        <v/>
      </c>
      <c r="H28" s="18">
        <f>IF(OR(E28="",F28=""),"",ROUND(24*(MAX(0,MIN(IF(F28&lt;E28,F28+1,F28),NocOd-1+8/24)-MAX(E28,NocOd-1))+MAX(0,MIN(IF(F28&lt;E28,F28+1,F28),NocOd+8/24)-MAX(E28,NocOd))),2))</f>
        <v/>
      </c>
      <c r="I28" s="18">
        <f>IF(G28="","",MAX(0,G28-NormaDoby))</f>
        <v/>
      </c>
      <c r="J28" s="19"/>
      <c r="K28" s="19"/>
      <c r="L28" s="18">
        <f>IF(OR(G28="",B28=""),"",IF(OR(WEEKDAY(B28,2)=7,D28&lt;&gt;""),G28,""))</f>
        <v/>
      </c>
      <c r="M28" s="20"/>
      <c r="N28" s="17"/>
      <c r="O28" s="17"/>
      <c r="P28" s="18">
        <f>IF(OR(N28="",O28=""),"",ROUND(MOD(O28-N28,1)*24,2))</f>
        <v/>
      </c>
      <c r="Q28" s="20"/>
      <c r="R28" s="20"/>
      <c r="S28" s="19"/>
      <c r="T28" s="20"/>
      <c r="U28" s="19"/>
      <c r="V28" s="19"/>
      <c r="W28" s="20">
        <f>IF(B28="","",IF(AND(N(I28)&gt;0,OR(J28&lt;&gt;"",K28&lt;&gt;""),ROUND(N(J28)+N(K28),2)&lt;&gt;ROUND(N(I28),2)),"podział nadgodzin nie zgadza się z sumą",IF(AND(B28&lt;&gt;"",WEEKDAY(B28,2)=6,D28&lt;&gt;""),"dzień wolny za to święto - wyznacz w tym okresie","")))</f>
        <v/>
      </c>
    </row>
    <row r="29" spans="1:23">
      <c r="A29" s="15">
        <v>21</v>
      </c>
      <c r="B29" s="10">
        <f>IF(A29&gt;DAY($AA$2),"",DATE(Rok,1,A29))</f>
        <v>46043</v>
      </c>
      <c r="C29" s="15" t="str">
        <f>IF(B29="","",CHOOSE(WEEKDAY(B29,2),"pon","wt","śr","czw","pt","sob","nd"))</f>
        <v>śr</v>
      </c>
      <c r="D29" s="16">
        <f>IF(B29="","",IFERROR(INDEX(SwietaNazwa,MATCH(B29,SwietaData,0)),""))</f>
        <v/>
      </c>
      <c r="E29" s="17"/>
      <c r="F29" s="17"/>
      <c r="G29" s="18">
        <f>IF(OR(E29="",F29=""),"",ROUND(MOD(F29-E29,1)*24,2))</f>
        <v/>
      </c>
      <c r="H29" s="18">
        <f>IF(OR(E29="",F29=""),"",ROUND(24*(MAX(0,MIN(IF(F29&lt;E29,F29+1,F29),NocOd-1+8/24)-MAX(E29,NocOd-1))+MAX(0,MIN(IF(F29&lt;E29,F29+1,F29),NocOd+8/24)-MAX(E29,NocOd))),2))</f>
        <v/>
      </c>
      <c r="I29" s="18">
        <f>IF(G29="","",MAX(0,G29-NormaDoby))</f>
        <v/>
      </c>
      <c r="J29" s="19"/>
      <c r="K29" s="19"/>
      <c r="L29" s="18">
        <f>IF(OR(G29="",B29=""),"",IF(OR(WEEKDAY(B29,2)=7,D29&lt;&gt;""),G29,""))</f>
        <v/>
      </c>
      <c r="M29" s="20"/>
      <c r="N29" s="17"/>
      <c r="O29" s="17"/>
      <c r="P29" s="18">
        <f>IF(OR(N29="",O29=""),"",ROUND(MOD(O29-N29,1)*24,2))</f>
        <v/>
      </c>
      <c r="Q29" s="20"/>
      <c r="R29" s="20"/>
      <c r="S29" s="19"/>
      <c r="T29" s="20"/>
      <c r="U29" s="19"/>
      <c r="V29" s="19"/>
      <c r="W29" s="20">
        <f>IF(B29="","",IF(AND(N(I29)&gt;0,OR(J29&lt;&gt;"",K29&lt;&gt;""),ROUND(N(J29)+N(K29),2)&lt;&gt;ROUND(N(I29),2)),"podział nadgodzin nie zgadza się z sumą",IF(AND(B29&lt;&gt;"",WEEKDAY(B29,2)=6,D29&lt;&gt;""),"dzień wolny za to święto - wyznacz w tym okresie","")))</f>
        <v/>
      </c>
    </row>
    <row r="30" spans="1:23">
      <c r="A30" s="15">
        <v>22</v>
      </c>
      <c r="B30" s="10">
        <f>IF(A30&gt;DAY($AA$2),"",DATE(Rok,1,A30))</f>
        <v>46044</v>
      </c>
      <c r="C30" s="15" t="str">
        <f>IF(B30="","",CHOOSE(WEEKDAY(B30,2),"pon","wt","śr","czw","pt","sob","nd"))</f>
        <v>czw</v>
      </c>
      <c r="D30" s="16">
        <f>IF(B30="","",IFERROR(INDEX(SwietaNazwa,MATCH(B30,SwietaData,0)),""))</f>
        <v/>
      </c>
      <c r="E30" s="17"/>
      <c r="F30" s="17"/>
      <c r="G30" s="18">
        <f>IF(OR(E30="",F30=""),"",ROUND(MOD(F30-E30,1)*24,2))</f>
        <v/>
      </c>
      <c r="H30" s="18">
        <f>IF(OR(E30="",F30=""),"",ROUND(24*(MAX(0,MIN(IF(F30&lt;E30,F30+1,F30),NocOd-1+8/24)-MAX(E30,NocOd-1))+MAX(0,MIN(IF(F30&lt;E30,F30+1,F30),NocOd+8/24)-MAX(E30,NocOd))),2))</f>
        <v/>
      </c>
      <c r="I30" s="18">
        <f>IF(G30="","",MAX(0,G30-NormaDoby))</f>
        <v/>
      </c>
      <c r="J30" s="19"/>
      <c r="K30" s="19"/>
      <c r="L30" s="18">
        <f>IF(OR(G30="",B30=""),"",IF(OR(WEEKDAY(B30,2)=7,D30&lt;&gt;""),G30,""))</f>
        <v/>
      </c>
      <c r="M30" s="20"/>
      <c r="N30" s="17"/>
      <c r="O30" s="17"/>
      <c r="P30" s="18">
        <f>IF(OR(N30="",O30=""),"",ROUND(MOD(O30-N30,1)*24,2))</f>
        <v/>
      </c>
      <c r="Q30" s="20"/>
      <c r="R30" s="20"/>
      <c r="S30" s="19"/>
      <c r="T30" s="20"/>
      <c r="U30" s="19"/>
      <c r="V30" s="19"/>
      <c r="W30" s="20">
        <f>IF(B30="","",IF(AND(N(I30)&gt;0,OR(J30&lt;&gt;"",K30&lt;&gt;""),ROUND(N(J30)+N(K30),2)&lt;&gt;ROUND(N(I30),2)),"podział nadgodzin nie zgadza się z sumą",IF(AND(B30&lt;&gt;"",WEEKDAY(B30,2)=6,D30&lt;&gt;""),"dzień wolny za to święto - wyznacz w tym okresie","")))</f>
        <v/>
      </c>
    </row>
    <row r="31" spans="1:23">
      <c r="A31" s="15">
        <v>23</v>
      </c>
      <c r="B31" s="10">
        <f>IF(A31&gt;DAY($AA$2),"",DATE(Rok,1,A31))</f>
        <v>46045</v>
      </c>
      <c r="C31" s="15" t="str">
        <f>IF(B31="","",CHOOSE(WEEKDAY(B31,2),"pon","wt","śr","czw","pt","sob","nd"))</f>
        <v>pt</v>
      </c>
      <c r="D31" s="16">
        <f>IF(B31="","",IFERROR(INDEX(SwietaNazwa,MATCH(B31,SwietaData,0)),""))</f>
        <v/>
      </c>
      <c r="E31" s="17"/>
      <c r="F31" s="17"/>
      <c r="G31" s="18">
        <f>IF(OR(E31="",F31=""),"",ROUND(MOD(F31-E31,1)*24,2))</f>
        <v/>
      </c>
      <c r="H31" s="18">
        <f>IF(OR(E31="",F31=""),"",ROUND(24*(MAX(0,MIN(IF(F31&lt;E31,F31+1,F31),NocOd-1+8/24)-MAX(E31,NocOd-1))+MAX(0,MIN(IF(F31&lt;E31,F31+1,F31),NocOd+8/24)-MAX(E31,NocOd))),2))</f>
        <v/>
      </c>
      <c r="I31" s="18">
        <f>IF(G31="","",MAX(0,G31-NormaDoby))</f>
        <v/>
      </c>
      <c r="J31" s="19"/>
      <c r="K31" s="19"/>
      <c r="L31" s="18">
        <f>IF(OR(G31="",B31=""),"",IF(OR(WEEKDAY(B31,2)=7,D31&lt;&gt;""),G31,""))</f>
        <v/>
      </c>
      <c r="M31" s="20"/>
      <c r="N31" s="17"/>
      <c r="O31" s="17"/>
      <c r="P31" s="18">
        <f>IF(OR(N31="",O31=""),"",ROUND(MOD(O31-N31,1)*24,2))</f>
        <v/>
      </c>
      <c r="Q31" s="20"/>
      <c r="R31" s="20"/>
      <c r="S31" s="19"/>
      <c r="T31" s="20"/>
      <c r="U31" s="19"/>
      <c r="V31" s="19"/>
      <c r="W31" s="20">
        <f>IF(B31="","",IF(AND(N(I31)&gt;0,OR(J31&lt;&gt;"",K31&lt;&gt;""),ROUND(N(J31)+N(K31),2)&lt;&gt;ROUND(N(I31),2)),"podział nadgodzin nie zgadza się z sumą",IF(AND(B31&lt;&gt;"",WEEKDAY(B31,2)=6,D31&lt;&gt;""),"dzień wolny za to święto - wyznacz w tym okresie","")))</f>
        <v/>
      </c>
    </row>
    <row r="32" spans="1:23">
      <c r="A32" s="15">
        <v>24</v>
      </c>
      <c r="B32" s="10">
        <f>IF(A32&gt;DAY($AA$2),"",DATE(Rok,1,A32))</f>
        <v>46046</v>
      </c>
      <c r="C32" s="15" t="str">
        <f>IF(B32="","",CHOOSE(WEEKDAY(B32,2),"pon","wt","śr","czw","pt","sob","nd"))</f>
        <v>sob</v>
      </c>
      <c r="D32" s="16">
        <f>IF(B32="","",IFERROR(INDEX(SwietaNazwa,MATCH(B32,SwietaData,0)),""))</f>
        <v/>
      </c>
      <c r="E32" s="17"/>
      <c r="F32" s="17"/>
      <c r="G32" s="18">
        <f>IF(OR(E32="",F32=""),"",ROUND(MOD(F32-E32,1)*24,2))</f>
        <v/>
      </c>
      <c r="H32" s="18">
        <f>IF(OR(E32="",F32=""),"",ROUND(24*(MAX(0,MIN(IF(F32&lt;E32,F32+1,F32),NocOd-1+8/24)-MAX(E32,NocOd-1))+MAX(0,MIN(IF(F32&lt;E32,F32+1,F32),NocOd+8/24)-MAX(E32,NocOd))),2))</f>
        <v/>
      </c>
      <c r="I32" s="18">
        <f>IF(G32="","",MAX(0,G32-NormaDoby))</f>
        <v/>
      </c>
      <c r="J32" s="19"/>
      <c r="K32" s="19"/>
      <c r="L32" s="18">
        <f>IF(OR(G32="",B32=""),"",IF(OR(WEEKDAY(B32,2)=7,D32&lt;&gt;""),G32,""))</f>
        <v/>
      </c>
      <c r="M32" s="20"/>
      <c r="N32" s="17"/>
      <c r="O32" s="17"/>
      <c r="P32" s="18">
        <f>IF(OR(N32="",O32=""),"",ROUND(MOD(O32-N32,1)*24,2))</f>
        <v/>
      </c>
      <c r="Q32" s="20"/>
      <c r="R32" s="20"/>
      <c r="S32" s="19"/>
      <c r="T32" s="20"/>
      <c r="U32" s="19"/>
      <c r="V32" s="19"/>
      <c r="W32" s="20">
        <f>IF(B32="","",IF(AND(N(I32)&gt;0,OR(J32&lt;&gt;"",K32&lt;&gt;""),ROUND(N(J32)+N(K32),2)&lt;&gt;ROUND(N(I32),2)),"podział nadgodzin nie zgadza się z sumą",IF(AND(B32&lt;&gt;"",WEEKDAY(B32,2)=6,D32&lt;&gt;""),"dzień wolny za to święto - wyznacz w tym okresie","")))</f>
        <v/>
      </c>
    </row>
    <row r="33" spans="1:23">
      <c r="A33" s="15">
        <v>25</v>
      </c>
      <c r="B33" s="10">
        <f>IF(A33&gt;DAY($AA$2),"",DATE(Rok,1,A33))</f>
        <v>46047</v>
      </c>
      <c r="C33" s="15" t="str">
        <f>IF(B33="","",CHOOSE(WEEKDAY(B33,2),"pon","wt","śr","czw","pt","sob","nd"))</f>
        <v>nd</v>
      </c>
      <c r="D33" s="16">
        <f>IF(B33="","",IFERROR(INDEX(SwietaNazwa,MATCH(B33,SwietaData,0)),""))</f>
        <v/>
      </c>
      <c r="E33" s="17"/>
      <c r="F33" s="17"/>
      <c r="G33" s="18">
        <f>IF(OR(E33="",F33=""),"",ROUND(MOD(F33-E33,1)*24,2))</f>
        <v/>
      </c>
      <c r="H33" s="18">
        <f>IF(OR(E33="",F33=""),"",ROUND(24*(MAX(0,MIN(IF(F33&lt;E33,F33+1,F33),NocOd-1+8/24)-MAX(E33,NocOd-1))+MAX(0,MIN(IF(F33&lt;E33,F33+1,F33),NocOd+8/24)-MAX(E33,NocOd))),2))</f>
        <v/>
      </c>
      <c r="I33" s="18">
        <f>IF(G33="","",MAX(0,G33-NormaDoby))</f>
        <v/>
      </c>
      <c r="J33" s="19"/>
      <c r="K33" s="19"/>
      <c r="L33" s="18">
        <f>IF(OR(G33="",B33=""),"",IF(OR(WEEKDAY(B33,2)=7,D33&lt;&gt;""),G33,""))</f>
        <v/>
      </c>
      <c r="M33" s="20"/>
      <c r="N33" s="17"/>
      <c r="O33" s="17"/>
      <c r="P33" s="18">
        <f>IF(OR(N33="",O33=""),"",ROUND(MOD(O33-N33,1)*24,2))</f>
        <v/>
      </c>
      <c r="Q33" s="20"/>
      <c r="R33" s="20"/>
      <c r="S33" s="19"/>
      <c r="T33" s="20"/>
      <c r="U33" s="19"/>
      <c r="V33" s="19"/>
      <c r="W33" s="20">
        <f>IF(B33="","",IF(AND(N(I33)&gt;0,OR(J33&lt;&gt;"",K33&lt;&gt;""),ROUND(N(J33)+N(K33),2)&lt;&gt;ROUND(N(I33),2)),"podział nadgodzin nie zgadza się z sumą",IF(AND(B33&lt;&gt;"",WEEKDAY(B33,2)=6,D33&lt;&gt;""),"dzień wolny za to święto - wyznacz w tym okresie","")))</f>
        <v/>
      </c>
    </row>
    <row r="34" spans="1:23">
      <c r="A34" s="15">
        <v>26</v>
      </c>
      <c r="B34" s="10">
        <f>IF(A34&gt;DAY($AA$2),"",DATE(Rok,1,A34))</f>
        <v>46048</v>
      </c>
      <c r="C34" s="15" t="str">
        <f>IF(B34="","",CHOOSE(WEEKDAY(B34,2),"pon","wt","śr","czw","pt","sob","nd"))</f>
        <v>pon</v>
      </c>
      <c r="D34" s="16">
        <f>IF(B34="","",IFERROR(INDEX(SwietaNazwa,MATCH(B34,SwietaData,0)),""))</f>
        <v/>
      </c>
      <c r="E34" s="17"/>
      <c r="F34" s="17"/>
      <c r="G34" s="18">
        <f>IF(OR(E34="",F34=""),"",ROUND(MOD(F34-E34,1)*24,2))</f>
        <v/>
      </c>
      <c r="H34" s="18">
        <f>IF(OR(E34="",F34=""),"",ROUND(24*(MAX(0,MIN(IF(F34&lt;E34,F34+1,F34),NocOd-1+8/24)-MAX(E34,NocOd-1))+MAX(0,MIN(IF(F34&lt;E34,F34+1,F34),NocOd+8/24)-MAX(E34,NocOd))),2))</f>
        <v/>
      </c>
      <c r="I34" s="18">
        <f>IF(G34="","",MAX(0,G34-NormaDoby))</f>
        <v/>
      </c>
      <c r="J34" s="19"/>
      <c r="K34" s="19"/>
      <c r="L34" s="18">
        <f>IF(OR(G34="",B34=""),"",IF(OR(WEEKDAY(B34,2)=7,D34&lt;&gt;""),G34,""))</f>
        <v/>
      </c>
      <c r="M34" s="20"/>
      <c r="N34" s="17"/>
      <c r="O34" s="17"/>
      <c r="P34" s="18">
        <f>IF(OR(N34="",O34=""),"",ROUND(MOD(O34-N34,1)*24,2))</f>
        <v/>
      </c>
      <c r="Q34" s="20"/>
      <c r="R34" s="20"/>
      <c r="S34" s="19"/>
      <c r="T34" s="20"/>
      <c r="U34" s="19"/>
      <c r="V34" s="19"/>
      <c r="W34" s="20">
        <f>IF(B34="","",IF(AND(N(I34)&gt;0,OR(J34&lt;&gt;"",K34&lt;&gt;""),ROUND(N(J34)+N(K34),2)&lt;&gt;ROUND(N(I34),2)),"podział nadgodzin nie zgadza się z sumą",IF(AND(B34&lt;&gt;"",WEEKDAY(B34,2)=6,D34&lt;&gt;""),"dzień wolny za to święto - wyznacz w tym okresie","")))</f>
        <v/>
      </c>
    </row>
    <row r="35" spans="1:23">
      <c r="A35" s="15">
        <v>27</v>
      </c>
      <c r="B35" s="10">
        <f>IF(A35&gt;DAY($AA$2),"",DATE(Rok,1,A35))</f>
        <v>46049</v>
      </c>
      <c r="C35" s="15" t="str">
        <f>IF(B35="","",CHOOSE(WEEKDAY(B35,2),"pon","wt","śr","czw","pt","sob","nd"))</f>
        <v>wt</v>
      </c>
      <c r="D35" s="16">
        <f>IF(B35="","",IFERROR(INDEX(SwietaNazwa,MATCH(B35,SwietaData,0)),""))</f>
        <v/>
      </c>
      <c r="E35" s="17"/>
      <c r="F35" s="17"/>
      <c r="G35" s="18">
        <f>IF(OR(E35="",F35=""),"",ROUND(MOD(F35-E35,1)*24,2))</f>
        <v/>
      </c>
      <c r="H35" s="18">
        <f>IF(OR(E35="",F35=""),"",ROUND(24*(MAX(0,MIN(IF(F35&lt;E35,F35+1,F35),NocOd-1+8/24)-MAX(E35,NocOd-1))+MAX(0,MIN(IF(F35&lt;E35,F35+1,F35),NocOd+8/24)-MAX(E35,NocOd))),2))</f>
        <v/>
      </c>
      <c r="I35" s="18">
        <f>IF(G35="","",MAX(0,G35-NormaDoby))</f>
        <v/>
      </c>
      <c r="J35" s="19"/>
      <c r="K35" s="19"/>
      <c r="L35" s="18">
        <f>IF(OR(G35="",B35=""),"",IF(OR(WEEKDAY(B35,2)=7,D35&lt;&gt;""),G35,""))</f>
        <v/>
      </c>
      <c r="M35" s="20"/>
      <c r="N35" s="17"/>
      <c r="O35" s="17"/>
      <c r="P35" s="18">
        <f>IF(OR(N35="",O35=""),"",ROUND(MOD(O35-N35,1)*24,2))</f>
        <v/>
      </c>
      <c r="Q35" s="20"/>
      <c r="R35" s="20"/>
      <c r="S35" s="19"/>
      <c r="T35" s="20"/>
      <c r="U35" s="19"/>
      <c r="V35" s="19"/>
      <c r="W35" s="20">
        <f>IF(B35="","",IF(AND(N(I35)&gt;0,OR(J35&lt;&gt;"",K35&lt;&gt;""),ROUND(N(J35)+N(K35),2)&lt;&gt;ROUND(N(I35),2)),"podział nadgodzin nie zgadza się z sumą",IF(AND(B35&lt;&gt;"",WEEKDAY(B35,2)=6,D35&lt;&gt;""),"dzień wolny za to święto - wyznacz w tym okresie","")))</f>
        <v/>
      </c>
    </row>
    <row r="36" spans="1:23">
      <c r="A36" s="15">
        <v>28</v>
      </c>
      <c r="B36" s="10">
        <f>IF(A36&gt;DAY($AA$2),"",DATE(Rok,1,A36))</f>
        <v>46050</v>
      </c>
      <c r="C36" s="15" t="str">
        <f>IF(B36="","",CHOOSE(WEEKDAY(B36,2),"pon","wt","śr","czw","pt","sob","nd"))</f>
        <v>śr</v>
      </c>
      <c r="D36" s="16">
        <f>IF(B36="","",IFERROR(INDEX(SwietaNazwa,MATCH(B36,SwietaData,0)),""))</f>
        <v/>
      </c>
      <c r="E36" s="17"/>
      <c r="F36" s="17"/>
      <c r="G36" s="18">
        <f>IF(OR(E36="",F36=""),"",ROUND(MOD(F36-E36,1)*24,2))</f>
        <v/>
      </c>
      <c r="H36" s="18">
        <f>IF(OR(E36="",F36=""),"",ROUND(24*(MAX(0,MIN(IF(F36&lt;E36,F36+1,F36),NocOd-1+8/24)-MAX(E36,NocOd-1))+MAX(0,MIN(IF(F36&lt;E36,F36+1,F36),NocOd+8/24)-MAX(E36,NocOd))),2))</f>
        <v/>
      </c>
      <c r="I36" s="18">
        <f>IF(G36="","",MAX(0,G36-NormaDoby))</f>
        <v/>
      </c>
      <c r="J36" s="19"/>
      <c r="K36" s="19"/>
      <c r="L36" s="18">
        <f>IF(OR(G36="",B36=""),"",IF(OR(WEEKDAY(B36,2)=7,D36&lt;&gt;""),G36,""))</f>
        <v/>
      </c>
      <c r="M36" s="20"/>
      <c r="N36" s="17"/>
      <c r="O36" s="17"/>
      <c r="P36" s="18">
        <f>IF(OR(N36="",O36=""),"",ROUND(MOD(O36-N36,1)*24,2))</f>
        <v/>
      </c>
      <c r="Q36" s="20"/>
      <c r="R36" s="20"/>
      <c r="S36" s="19"/>
      <c r="T36" s="20"/>
      <c r="U36" s="19"/>
      <c r="V36" s="19"/>
      <c r="W36" s="20">
        <f>IF(B36="","",IF(AND(N(I36)&gt;0,OR(J36&lt;&gt;"",K36&lt;&gt;""),ROUND(N(J36)+N(K36),2)&lt;&gt;ROUND(N(I36),2)),"podział nadgodzin nie zgadza się z sumą",IF(AND(B36&lt;&gt;"",WEEKDAY(B36,2)=6,D36&lt;&gt;""),"dzień wolny za to święto - wyznacz w tym okresie","")))</f>
        <v/>
      </c>
    </row>
    <row r="37" spans="1:23">
      <c r="A37" s="15">
        <v>29</v>
      </c>
      <c r="B37" s="10">
        <f>IF(A37&gt;DAY($AA$2),"",DATE(Rok,1,A37))</f>
        <v>46051</v>
      </c>
      <c r="C37" s="15" t="str">
        <f>IF(B37="","",CHOOSE(WEEKDAY(B37,2),"pon","wt","śr","czw","pt","sob","nd"))</f>
        <v>czw</v>
      </c>
      <c r="D37" s="16">
        <f>IF(B37="","",IFERROR(INDEX(SwietaNazwa,MATCH(B37,SwietaData,0)),""))</f>
        <v/>
      </c>
      <c r="E37" s="17"/>
      <c r="F37" s="17"/>
      <c r="G37" s="18">
        <f>IF(OR(E37="",F37=""),"",ROUND(MOD(F37-E37,1)*24,2))</f>
        <v/>
      </c>
      <c r="H37" s="18">
        <f>IF(OR(E37="",F37=""),"",ROUND(24*(MAX(0,MIN(IF(F37&lt;E37,F37+1,F37),NocOd-1+8/24)-MAX(E37,NocOd-1))+MAX(0,MIN(IF(F37&lt;E37,F37+1,F37),NocOd+8/24)-MAX(E37,NocOd))),2))</f>
        <v/>
      </c>
      <c r="I37" s="18">
        <f>IF(G37="","",MAX(0,G37-NormaDoby))</f>
        <v/>
      </c>
      <c r="J37" s="19"/>
      <c r="K37" s="19"/>
      <c r="L37" s="18">
        <f>IF(OR(G37="",B37=""),"",IF(OR(WEEKDAY(B37,2)=7,D37&lt;&gt;""),G37,""))</f>
        <v/>
      </c>
      <c r="M37" s="20"/>
      <c r="N37" s="17"/>
      <c r="O37" s="17"/>
      <c r="P37" s="18">
        <f>IF(OR(N37="",O37=""),"",ROUND(MOD(O37-N37,1)*24,2))</f>
        <v/>
      </c>
      <c r="Q37" s="20"/>
      <c r="R37" s="20"/>
      <c r="S37" s="19"/>
      <c r="T37" s="20"/>
      <c r="U37" s="19"/>
      <c r="V37" s="19"/>
      <c r="W37" s="20">
        <f>IF(B37="","",IF(AND(N(I37)&gt;0,OR(J37&lt;&gt;"",K37&lt;&gt;""),ROUND(N(J37)+N(K37),2)&lt;&gt;ROUND(N(I37),2)),"podział nadgodzin nie zgadza się z sumą",IF(AND(B37&lt;&gt;"",WEEKDAY(B37,2)=6,D37&lt;&gt;""),"dzień wolny za to święto - wyznacz w tym okresie","")))</f>
        <v/>
      </c>
    </row>
    <row r="38" spans="1:23">
      <c r="A38" s="15">
        <v>30</v>
      </c>
      <c r="B38" s="10">
        <f>IF(A38&gt;DAY($AA$2),"",DATE(Rok,1,A38))</f>
        <v>46052</v>
      </c>
      <c r="C38" s="15" t="str">
        <f>IF(B38="","",CHOOSE(WEEKDAY(B38,2),"pon","wt","śr","czw","pt","sob","nd"))</f>
        <v>pt</v>
      </c>
      <c r="D38" s="16">
        <f>IF(B38="","",IFERROR(INDEX(SwietaNazwa,MATCH(B38,SwietaData,0)),""))</f>
        <v/>
      </c>
      <c r="E38" s="17"/>
      <c r="F38" s="17"/>
      <c r="G38" s="18">
        <f>IF(OR(E38="",F38=""),"",ROUND(MOD(F38-E38,1)*24,2))</f>
        <v/>
      </c>
      <c r="H38" s="18">
        <f>IF(OR(E38="",F38=""),"",ROUND(24*(MAX(0,MIN(IF(F38&lt;E38,F38+1,F38),NocOd-1+8/24)-MAX(E38,NocOd-1))+MAX(0,MIN(IF(F38&lt;E38,F38+1,F38),NocOd+8/24)-MAX(E38,NocOd))),2))</f>
        <v/>
      </c>
      <c r="I38" s="18">
        <f>IF(G38="","",MAX(0,G38-NormaDoby))</f>
        <v/>
      </c>
      <c r="J38" s="19"/>
      <c r="K38" s="19"/>
      <c r="L38" s="18">
        <f>IF(OR(G38="",B38=""),"",IF(OR(WEEKDAY(B38,2)=7,D38&lt;&gt;""),G38,""))</f>
        <v/>
      </c>
      <c r="M38" s="20"/>
      <c r="N38" s="17"/>
      <c r="O38" s="17"/>
      <c r="P38" s="18">
        <f>IF(OR(N38="",O38=""),"",ROUND(MOD(O38-N38,1)*24,2))</f>
        <v/>
      </c>
      <c r="Q38" s="20"/>
      <c r="R38" s="20"/>
      <c r="S38" s="19"/>
      <c r="T38" s="20"/>
      <c r="U38" s="19"/>
      <c r="V38" s="19"/>
      <c r="W38" s="20">
        <f>IF(B38="","",IF(AND(N(I38)&gt;0,OR(J38&lt;&gt;"",K38&lt;&gt;""),ROUND(N(J38)+N(K38),2)&lt;&gt;ROUND(N(I38),2)),"podział nadgodzin nie zgadza się z sumą",IF(AND(B38&lt;&gt;"",WEEKDAY(B38,2)=6,D38&lt;&gt;""),"dzień wolny za to święto - wyznacz w tym okresie","")))</f>
        <v/>
      </c>
    </row>
    <row r="39" spans="1:23">
      <c r="A39" s="15">
        <v>31</v>
      </c>
      <c r="B39" s="10">
        <f>IF(A39&gt;DAY($AA$2),"",DATE(Rok,1,A39))</f>
        <v>46053</v>
      </c>
      <c r="C39" s="15" t="str">
        <f>IF(B39="","",CHOOSE(WEEKDAY(B39,2),"pon","wt","śr","czw","pt","sob","nd"))</f>
        <v>sob</v>
      </c>
      <c r="D39" s="16">
        <f>IF(B39="","",IFERROR(INDEX(SwietaNazwa,MATCH(B39,SwietaData,0)),""))</f>
        <v/>
      </c>
      <c r="E39" s="17"/>
      <c r="F39" s="17"/>
      <c r="G39" s="18">
        <f>IF(OR(E39="",F39=""),"",ROUND(MOD(F39-E39,1)*24,2))</f>
        <v/>
      </c>
      <c r="H39" s="18">
        <f>IF(OR(E39="",F39=""),"",ROUND(24*(MAX(0,MIN(IF(F39&lt;E39,F39+1,F39),NocOd-1+8/24)-MAX(E39,NocOd-1))+MAX(0,MIN(IF(F39&lt;E39,F39+1,F39),NocOd+8/24)-MAX(E39,NocOd))),2))</f>
        <v/>
      </c>
      <c r="I39" s="18">
        <f>IF(G39="","",MAX(0,G39-NormaDoby))</f>
        <v/>
      </c>
      <c r="J39" s="19"/>
      <c r="K39" s="19"/>
      <c r="L39" s="18">
        <f>IF(OR(G39="",B39=""),"",IF(OR(WEEKDAY(B39,2)=7,D39&lt;&gt;""),G39,""))</f>
        <v/>
      </c>
      <c r="M39" s="20"/>
      <c r="N39" s="17"/>
      <c r="O39" s="17"/>
      <c r="P39" s="18">
        <f>IF(OR(N39="",O39=""),"",ROUND(MOD(O39-N39,1)*24,2))</f>
        <v/>
      </c>
      <c r="Q39" s="20"/>
      <c r="R39" s="20"/>
      <c r="S39" s="19"/>
      <c r="T39" s="20"/>
      <c r="U39" s="19"/>
      <c r="V39" s="19"/>
      <c r="W39" s="20">
        <f>IF(B39="","",IF(AND(N(I39)&gt;0,OR(J39&lt;&gt;"",K39&lt;&gt;""),ROUND(N(J39)+N(K39),2)&lt;&gt;ROUND(N(I39),2)),"podział nadgodzin nie zgadza się z sumą",IF(AND(B39&lt;&gt;"",WEEKDAY(B39,2)=6,D39&lt;&gt;""),"dzień wolny za to święto - wyznacz w tym okresie","")))</f>
        <v/>
      </c>
    </row>
    <row r="40" spans="1:23">
      <c r="A40" s="21" t="s">
        <v>61</v>
      </c>
      <c r="B40" s="21"/>
      <c r="C40" s="21"/>
      <c r="D40" s="21"/>
      <c r="E40" s="21"/>
      <c r="F40" s="21"/>
      <c r="G40" s="22">
        <f>SUM(G9:G39)</f>
        <v>0</v>
      </c>
      <c r="H40" s="22">
        <f>SUM(H9:H39)</f>
        <v>0</v>
      </c>
      <c r="I40" s="22">
        <f>SUM(I9:I39)</f>
        <v>0</v>
      </c>
      <c r="J40" s="22">
        <f>SUM(J9:J39)</f>
        <v>0</v>
      </c>
      <c r="K40" s="22">
        <f>SUM(K9:K39)</f>
        <v>0</v>
      </c>
      <c r="L40" s="22">
        <f>SUM(L9:L39)</f>
        <v>0</v>
      </c>
      <c r="M40" s="23">
        <f>COUNTA(M9:M39)</f>
        <v>0</v>
      </c>
      <c r="N40" s="21"/>
      <c r="O40" s="21"/>
      <c r="P40" s="22">
        <f>SUM(P9:P39)</f>
        <v>0</v>
      </c>
      <c r="Q40" s="21"/>
      <c r="R40" s="23">
        <f>COUNTA(R9:R39)</f>
        <v>0</v>
      </c>
      <c r="S40" s="22">
        <f>SUM(S9:S39)</f>
        <v>0</v>
      </c>
      <c r="T40" s="23">
        <f>COUNTA(T9:T39)</f>
        <v>0</v>
      </c>
      <c r="U40" s="22">
        <f>SUM(U9:U39)</f>
        <v>0</v>
      </c>
      <c r="V40" s="22">
        <f>SUM(V9:V39)</f>
        <v>0</v>
      </c>
      <c r="W40" s="21"/>
    </row>
    <row r="41" spans="1:23" ht="24" customHeight="1">
      <c r="A41" s="4" t="s">
        <v>62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>
      <c r="A42" s="5" t="s">
        <v>63</v>
      </c>
    </row>
    <row r="43" spans="1:23" ht="24" customHeight="1">
      <c r="A43" s="24" t="s">
        <v>64</v>
      </c>
      <c r="B43" s="24"/>
      <c r="C43" s="24"/>
      <c r="D43" s="24"/>
      <c r="E43" s="24"/>
      <c r="F43" s="24"/>
      <c r="G43" s="18">
        <f>W2</f>
        <v>160</v>
      </c>
      <c r="I43" s="24" t="s">
        <v>70</v>
      </c>
      <c r="J43" s="24"/>
      <c r="K43" s="24"/>
      <c r="L43" s="24"/>
      <c r="M43" s="24"/>
      <c r="N43" s="24"/>
      <c r="O43" s="24"/>
      <c r="P43" s="18">
        <f>MAX(0,G40-G45-I40)</f>
        <v>0</v>
      </c>
    </row>
    <row r="44" spans="1:23">
      <c r="A44" s="24" t="s">
        <v>65</v>
      </c>
      <c r="B44" s="24"/>
      <c r="C44" s="24"/>
      <c r="D44" s="24"/>
      <c r="E44" s="24"/>
      <c r="F44" s="24"/>
      <c r="G44" s="25">
        <f>S40+U40</f>
        <v>0</v>
      </c>
      <c r="I44" s="24" t="s">
        <v>71</v>
      </c>
      <c r="J44" s="24"/>
      <c r="K44" s="24"/>
      <c r="L44" s="24"/>
      <c r="M44" s="24"/>
      <c r="N44" s="24"/>
      <c r="O44" s="24"/>
      <c r="P44" s="26">
        <f>COUNTIF(R9:R39,"UW")+COUNTIF(R9:R39,"UŻ")</f>
        <v>0</v>
      </c>
    </row>
    <row r="45" spans="1:23">
      <c r="A45" s="24" t="s">
        <v>66</v>
      </c>
      <c r="B45" s="24"/>
      <c r="C45" s="24"/>
      <c r="D45" s="24"/>
      <c r="E45" s="24"/>
      <c r="F45" s="24"/>
      <c r="G45" s="18">
        <f>MAX(0,W2-G44)</f>
        <v>160</v>
      </c>
      <c r="I45" s="24" t="s">
        <v>72</v>
      </c>
      <c r="J45" s="24"/>
      <c r="K45" s="24"/>
      <c r="L45" s="24"/>
      <c r="M45" s="24"/>
      <c r="N45" s="24"/>
      <c r="O45" s="24"/>
      <c r="P45" s="26">
        <f>COUNTIF(R9:R39,"UŻ")</f>
        <v>0</v>
      </c>
    </row>
    <row r="46" spans="1:23">
      <c r="A46" s="24" t="s">
        <v>67</v>
      </c>
      <c r="B46" s="24"/>
      <c r="C46" s="24"/>
      <c r="D46" s="24"/>
      <c r="E46" s="24"/>
      <c r="F46" s="24"/>
      <c r="G46" s="18">
        <f>G40</f>
        <v>0</v>
      </c>
      <c r="I46" s="24" t="s">
        <v>73</v>
      </c>
      <c r="J46" s="24"/>
      <c r="K46" s="24"/>
      <c r="L46" s="24"/>
      <c r="M46" s="24"/>
      <c r="N46" s="24"/>
      <c r="O46" s="24"/>
      <c r="P46" s="26">
        <f>COUNTIF(R9:R39,"CH")</f>
        <v>0</v>
      </c>
    </row>
    <row r="47" spans="1:23">
      <c r="A47" s="24" t="s">
        <v>41</v>
      </c>
      <c r="B47" s="24"/>
      <c r="C47" s="24"/>
      <c r="D47" s="24"/>
      <c r="E47" s="24"/>
      <c r="F47" s="24"/>
      <c r="G47" s="18">
        <f>H40</f>
        <v>0</v>
      </c>
      <c r="I47" s="24" t="s">
        <v>74</v>
      </c>
      <c r="J47" s="24"/>
      <c r="K47" s="24"/>
      <c r="L47" s="24"/>
      <c r="M47" s="24"/>
      <c r="N47" s="24"/>
      <c r="O47" s="24"/>
      <c r="P47" s="18">
        <f>P40</f>
        <v>0</v>
      </c>
    </row>
    <row r="48" spans="1:23">
      <c r="A48" s="24" t="s">
        <v>68</v>
      </c>
      <c r="B48" s="24"/>
      <c r="C48" s="24"/>
      <c r="D48" s="24"/>
      <c r="E48" s="24"/>
      <c r="F48" s="24"/>
      <c r="G48" s="18">
        <f>I40</f>
        <v>0</v>
      </c>
      <c r="I48" s="24" t="s">
        <v>75</v>
      </c>
      <c r="J48" s="24"/>
      <c r="K48" s="24"/>
      <c r="L48" s="24"/>
      <c r="M48" s="24"/>
      <c r="N48" s="24"/>
      <c r="O48" s="24"/>
      <c r="P48" s="18">
        <f>V40</f>
        <v>0</v>
      </c>
    </row>
    <row r="49" spans="1:23">
      <c r="A49" s="24" t="s">
        <v>69</v>
      </c>
      <c r="B49" s="24"/>
      <c r="C49" s="24"/>
      <c r="D49" s="24"/>
      <c r="E49" s="24"/>
      <c r="F49" s="24"/>
      <c r="G49" s="18">
        <f>J40</f>
        <v>0</v>
      </c>
      <c r="H49" s="18">
        <f>K40</f>
        <v>0</v>
      </c>
    </row>
    <row r="50" spans="1:23">
      <c r="A50" s="4" t="s">
        <v>76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4" t="s">
        <v>77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6" customHeight="1">
      <c r="A52" s="27" t="s">
        <v>78</v>
      </c>
      <c r="B52" s="27"/>
      <c r="C52" s="27"/>
      <c r="D52" s="27"/>
      <c r="E52" s="27"/>
      <c r="F52" s="27"/>
      <c r="G52" s="27"/>
      <c r="H52" s="27"/>
      <c r="I52" s="27" t="s">
        <v>79</v>
      </c>
      <c r="J52" s="27"/>
      <c r="K52" s="27"/>
      <c r="L52" s="27"/>
      <c r="M52" s="27"/>
      <c r="N52" s="27"/>
      <c r="O52" s="27"/>
      <c r="P52" s="27"/>
      <c r="Q52" s="28" t="s">
        <v>80</v>
      </c>
      <c r="R52" s="28"/>
      <c r="S52" s="28"/>
      <c r="T52" s="28"/>
      <c r="U52" s="28"/>
      <c r="V52" s="28"/>
      <c r="W52" s="28"/>
    </row>
  </sheetData>
  <sheetProtection sheet="1" objects="1" scenarios="1" formatColumns="0" formatRows="0"/>
  <mergeCells count="26">
    <mergeCell ref="S2:V2"/>
    <mergeCell ref="S3:V3"/>
    <mergeCell ref="E7:H7"/>
    <mergeCell ref="I7:K7"/>
    <mergeCell ref="N7:Q7"/>
    <mergeCell ref="R7:V7"/>
    <mergeCell ref="A40:F40"/>
    <mergeCell ref="A41:W41"/>
    <mergeCell ref="A43:F43"/>
    <mergeCell ref="A44:F44"/>
    <mergeCell ref="A45:F45"/>
    <mergeCell ref="A46:F46"/>
    <mergeCell ref="A47:F47"/>
    <mergeCell ref="A48:F48"/>
    <mergeCell ref="A49:F49"/>
    <mergeCell ref="I43:O43"/>
    <mergeCell ref="I44:O44"/>
    <mergeCell ref="I45:O45"/>
    <mergeCell ref="I46:O46"/>
    <mergeCell ref="I47:O47"/>
    <mergeCell ref="I48:O48"/>
    <mergeCell ref="A50:W50"/>
    <mergeCell ref="A51:W51"/>
    <mergeCell ref="A52:H52"/>
    <mergeCell ref="I52:P52"/>
    <mergeCell ref="Q52:W52"/>
  </mergeCells>
  <conditionalFormatting sqref="A9:W39">
    <cfRule type="expression" dxfId="0" priority="1" stopIfTrue="1">
      <formula>$B9=""</formula>
    </cfRule>
    <cfRule type="expression" dxfId="4" priority="7">
      <formula>AND($B9&lt;&gt;"",OR(WEEKDAY($B9,2)=7,$D9&lt;&gt;""))</formula>
    </cfRule>
    <cfRule type="expression" dxfId="5" priority="8">
      <formula>AND($B9&lt;&gt;"",WEEKDAY($B9,2)=6)</formula>
    </cfRule>
  </conditionalFormatting>
  <conditionalFormatting sqref="D9:D39">
    <cfRule type="expression" dxfId="3" priority="6">
      <formula>AND($B9&lt;&gt;"",WEEKDAY($B9,2)=6,$D9&lt;&gt;"")</formula>
    </cfRule>
  </conditionalFormatting>
  <conditionalFormatting sqref="E10:E39">
    <cfRule type="expression" dxfId="2" priority="5">
      <formula>AND($B10&lt;&gt;"",$B9&lt;&gt;"",$E10&lt;&gt;"",$E9&lt;&gt;"",$F9&lt;&gt;"",ROUND((($B10+$E10)-($B9+$F9+IF($F9&lt;$E9,1,0)))*1440,0)&lt;660)</formula>
    </cfRule>
  </conditionalFormatting>
  <conditionalFormatting sqref="E9:F39">
    <cfRule type="expression" dxfId="2" priority="3">
      <formula>OR(AND($E9&lt;&gt;"",$F9=""),AND($E9="",$F9&lt;&gt;""))</formula>
    </cfRule>
  </conditionalFormatting>
  <conditionalFormatting sqref="E9:F39 M9:M39 R9:R39">
    <cfRule type="expression" dxfId="2" priority="4">
      <formula>AND($E9&lt;&gt;"",$F9&lt;&gt;"",OR($M9&lt;&gt;"",$R9&lt;&gt;""))</formula>
    </cfRule>
  </conditionalFormatting>
  <conditionalFormatting sqref="I9:K39">
    <cfRule type="expression" dxfId="1" priority="2">
      <formula>AND(N($I9)&gt;0,OR($J9&lt;&gt;"",$K9&lt;&gt;""),ROUND(N($J9)+N($K9),2)&lt;&gt;ROUND(N($I9),2))</formula>
    </cfRule>
  </conditionalFormatting>
  <dataValidations count="4">
    <dataValidation type="time" allowBlank="1" showInputMessage="1" showErrorMessage="1" errorTitle="Godzina" error="Wpisz godzinę od 0:00 do 23:59, np. 7:00." sqref="E9:F39 N9:O39">
      <formula1>0</formula1>
      <formula2>0.999988425925926</formula2>
    </dataValidation>
    <dataValidation type="list" errorStyle="information" allowBlank="1" showInputMessage="1" showErrorMessage="1" errorTitle="Spoza listy" error="Wpis spoza listy. Możesz go zostawić." sqref="M9:M39">
      <formula1>"W5,WN,WŚ,ND"</formula1>
    </dataValidation>
    <dataValidation type="list" errorStyle="information" allowBlank="1" showInputMessage="1" showErrorMessage="1" errorTitle="Spoza listy" error="Wpis spoza listy. Możesz go zostawić." sqref="R9:R39">
      <formula1>"UW,UŻ,CH,OP,UB,UO"</formula1>
    </dataValidation>
    <dataValidation type="list" errorStyle="information" allowBlank="1" showInputMessage="1" showErrorMessage="1" errorTitle="Spoza listy" error="Wpis spoza listy. Możesz go zostawić." sqref="T9:T39">
      <formula1>"art. 188,sprawy osobiste,siła wyższa,inne"</formula1>
    </dataValidation>
  </dataValidations>
  <pageMargins left="0.197" right="0.197" top="0.197" bottom="0.197" header="0.3" footer="0.3"/>
  <pageSetup paperSize="9" orientation="landscape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2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4.7109375" customWidth="1"/>
    <col min="2" max="2" width="9.7109375" customWidth="1"/>
    <col min="3" max="3" width="5.7109375" customWidth="1"/>
    <col min="4" max="4" width="14.7109375" customWidth="1"/>
    <col min="5" max="6" width="8.7109375" customWidth="1"/>
    <col min="7" max="16" width="7.7109375" customWidth="1"/>
    <col min="17" max="17" width="12.7109375" customWidth="1"/>
    <col min="18" max="18" width="7.7109375" customWidth="1"/>
    <col min="19" max="19" width="6.7109375" customWidth="1"/>
    <col min="20" max="20" width="10.7109375" customWidth="1"/>
    <col min="21" max="21" width="6.7109375" customWidth="1"/>
    <col min="22" max="22" width="7.7109375" customWidth="1"/>
    <col min="23" max="23" width="22.7109375" customWidth="1"/>
    <col min="27" max="27" width="10.7109375" hidden="1" customWidth="1"/>
  </cols>
  <sheetData>
    <row r="1" spans="1:27">
      <c r="A1" s="3" t="s">
        <v>31</v>
      </c>
      <c r="AA1" s="10">
        <f>DATE(Rok,2,1)</f>
        <v>46054</v>
      </c>
    </row>
    <row r="2" spans="1:27">
      <c r="A2" t="str">
        <f>"Miesiąc: "&amp;"luty"&amp;" "&amp;Rok</f>
        <v>Miesiąc: luty 2026</v>
      </c>
      <c r="S2" s="11" t="s">
        <v>32</v>
      </c>
      <c r="T2" s="11"/>
      <c r="U2" s="11"/>
      <c r="V2" s="11"/>
      <c r="W2" s="12">
        <f>ROUND(Etat*8*(NETWORKDAYS(AA1,AA2,SwietaData)-SUMPRODUCT((SwietaData&gt;=AA1)*(SwietaData&lt;=AA2)*(WEEKDAY(SwietaData,2)=6))),2)</f>
        <v>160</v>
      </c>
      <c r="AA2" s="10">
        <f>EOMONTH(AA1,0)</f>
        <v>46081</v>
      </c>
    </row>
    <row r="3" spans="1:27">
      <c r="A3" t="str">
        <f>"Pracownik: "&amp;Pracownik</f>
        <v>Pracownik: </v>
      </c>
      <c r="G3" t="str">
        <f>"Stanowisko: "&amp;Stanowisko</f>
        <v>Stanowisko: </v>
      </c>
      <c r="S3" s="11" t="s">
        <v>33</v>
      </c>
      <c r="T3" s="11"/>
      <c r="U3" s="11"/>
      <c r="V3" s="11"/>
      <c r="W3" s="13">
        <f>IF(Etat&gt;0,W2/(8*Etat),"")</f>
        <v>20.0</v>
      </c>
    </row>
    <row r="4" spans="1:27">
      <c r="A4" t="str">
        <f>"Pracodawca: "&amp;Pracodawca</f>
        <v>Pracodawca: </v>
      </c>
      <c r="G4" t="str">
        <f>"Etat: "&amp;ROUND(Etat,2)&amp;"   Rozkład: "&amp;Rozklad</f>
        <v>Etat: 1   Rozkład: </v>
      </c>
    </row>
    <row r="5" spans="1:27">
      <c r="A5" t="str">
        <f>"Okres rozliczeniowy: "&amp;Okres&amp;"   Pora nocna: "&amp;RIGHT("0"&amp;INT(ROUND((NocOd)*1440,0)/60),2)&amp;":"&amp;RIGHT("0"&amp;MOD(ROUND((NocOd)*1440,0),60),2)&amp;"-"&amp;RIGHT("0"&amp;INT(ROUND((MOD(NocOd+8/24,1))*1440,0)/60),2)&amp;":"&amp;RIGHT("0"&amp;MOD(ROUND((MOD(NocOd+8/24,1))*1440,0),60),2)</f>
        <v>Okres rozliczeniowy: 1 miesiąc   Pora nocna: 22:00-06:00</v>
      </c>
    </row>
    <row r="7" spans="1:27">
      <c r="A7" s="14"/>
      <c r="B7" s="14"/>
      <c r="C7" s="14"/>
      <c r="D7" s="14"/>
      <c r="E7" s="14" t="s">
        <v>57</v>
      </c>
      <c r="F7" s="14"/>
      <c r="G7" s="14"/>
      <c r="H7" s="14"/>
      <c r="I7" s="14" t="s">
        <v>58</v>
      </c>
      <c r="J7" s="14"/>
      <c r="K7" s="14"/>
      <c r="L7" s="14"/>
      <c r="M7" s="14"/>
      <c r="N7" s="14" t="s">
        <v>59</v>
      </c>
      <c r="O7" s="14"/>
      <c r="P7" s="14"/>
      <c r="Q7" s="14"/>
      <c r="R7" s="14" t="s">
        <v>60</v>
      </c>
      <c r="S7" s="14"/>
      <c r="T7" s="14"/>
      <c r="U7" s="14"/>
      <c r="V7" s="14"/>
      <c r="W7" s="14"/>
    </row>
    <row r="8" spans="1:27" ht="58" customHeight="1">
      <c r="A8" s="14" t="s">
        <v>34</v>
      </c>
      <c r="B8" s="14" t="s">
        <v>35</v>
      </c>
      <c r="C8" s="14" t="s">
        <v>36</v>
      </c>
      <c r="D8" s="14" t="s">
        <v>37</v>
      </c>
      <c r="E8" s="14" t="s">
        <v>38</v>
      </c>
      <c r="F8" s="14" t="s">
        <v>39</v>
      </c>
      <c r="G8" s="14" t="s">
        <v>40</v>
      </c>
      <c r="H8" s="14" t="s">
        <v>41</v>
      </c>
      <c r="I8" s="14" t="s">
        <v>42</v>
      </c>
      <c r="J8" s="14" t="s">
        <v>43</v>
      </c>
      <c r="K8" s="14" t="s">
        <v>44</v>
      </c>
      <c r="L8" s="14" t="s">
        <v>45</v>
      </c>
      <c r="M8" s="14" t="s">
        <v>46</v>
      </c>
      <c r="N8" s="14" t="s">
        <v>47</v>
      </c>
      <c r="O8" s="14" t="s">
        <v>48</v>
      </c>
      <c r="P8" s="14" t="s">
        <v>49</v>
      </c>
      <c r="Q8" s="14" t="s">
        <v>50</v>
      </c>
      <c r="R8" s="14" t="s">
        <v>51</v>
      </c>
      <c r="S8" s="14" t="s">
        <v>52</v>
      </c>
      <c r="T8" s="14" t="s">
        <v>53</v>
      </c>
      <c r="U8" s="14" t="s">
        <v>54</v>
      </c>
      <c r="V8" s="14" t="s">
        <v>55</v>
      </c>
      <c r="W8" s="14" t="s">
        <v>56</v>
      </c>
    </row>
    <row r="9" spans="1:27">
      <c r="A9" s="15">
        <v>1</v>
      </c>
      <c r="B9" s="10">
        <f>IF(A9&gt;DAY($AA$2),"",DATE(Rok,2,A9))</f>
        <v>46054</v>
      </c>
      <c r="C9" s="15" t="str">
        <f>IF(B9="","",CHOOSE(WEEKDAY(B9,2),"pon","wt","śr","czw","pt","sob","nd"))</f>
        <v>nd</v>
      </c>
      <c r="D9" s="16">
        <f>IF(B9="","",IFERROR(INDEX(SwietaNazwa,MATCH(B9,SwietaData,0)),""))</f>
        <v/>
      </c>
      <c r="E9" s="17"/>
      <c r="F9" s="17"/>
      <c r="G9" s="18">
        <f>IF(OR(E9="",F9=""),"",ROUND(MOD(F9-E9,1)*24,2))</f>
        <v/>
      </c>
      <c r="H9" s="18">
        <f>IF(OR(E9="",F9=""),"",ROUND(24*(MAX(0,MIN(IF(F9&lt;E9,F9+1,F9),NocOd-1+8/24)-MAX(E9,NocOd-1))+MAX(0,MIN(IF(F9&lt;E9,F9+1,F9),NocOd+8/24)-MAX(E9,NocOd))),2))</f>
        <v/>
      </c>
      <c r="I9" s="18">
        <f>IF(G9="","",MAX(0,G9-NormaDoby))</f>
        <v/>
      </c>
      <c r="J9" s="19"/>
      <c r="K9" s="19"/>
      <c r="L9" s="18">
        <f>IF(OR(G9="",B9=""),"",IF(OR(WEEKDAY(B9,2)=7,D9&lt;&gt;""),G9,""))</f>
        <v/>
      </c>
      <c r="M9" s="20"/>
      <c r="N9" s="17"/>
      <c r="O9" s="17"/>
      <c r="P9" s="18">
        <f>IF(OR(N9="",O9=""),"",ROUND(MOD(O9-N9,1)*24,2))</f>
        <v/>
      </c>
      <c r="Q9" s="20"/>
      <c r="R9" s="20"/>
      <c r="S9" s="19"/>
      <c r="T9" s="20"/>
      <c r="U9" s="19"/>
      <c r="V9" s="19"/>
      <c r="W9" s="20">
        <f>IF(B9="","",IF(AND(N(I9)&gt;0,OR(J9&lt;&gt;"",K9&lt;&gt;""),ROUND(N(J9)+N(K9),2)&lt;&gt;ROUND(N(I9),2)),"podział nadgodzin nie zgadza się z sumą",IF(AND(B9&lt;&gt;"",WEEKDAY(B9,2)=6,D9&lt;&gt;""),"dzień wolny za to święto - wyznacz w tym okresie","")))</f>
        <v/>
      </c>
    </row>
    <row r="10" spans="1:27">
      <c r="A10" s="15">
        <v>2</v>
      </c>
      <c r="B10" s="10">
        <f>IF(A10&gt;DAY($AA$2),"",DATE(Rok,2,A10))</f>
        <v>46055</v>
      </c>
      <c r="C10" s="15" t="str">
        <f>IF(B10="","",CHOOSE(WEEKDAY(B10,2),"pon","wt","śr","czw","pt","sob","nd"))</f>
        <v>pon</v>
      </c>
      <c r="D10" s="16">
        <f>IF(B10="","",IFERROR(INDEX(SwietaNazwa,MATCH(B10,SwietaData,0)),""))</f>
        <v/>
      </c>
      <c r="E10" s="17"/>
      <c r="F10" s="17"/>
      <c r="G10" s="18">
        <f>IF(OR(E10="",F10=""),"",ROUND(MOD(F10-E10,1)*24,2))</f>
        <v/>
      </c>
      <c r="H10" s="18">
        <f>IF(OR(E10="",F10=""),"",ROUND(24*(MAX(0,MIN(IF(F10&lt;E10,F10+1,F10),NocOd-1+8/24)-MAX(E10,NocOd-1))+MAX(0,MIN(IF(F10&lt;E10,F10+1,F10),NocOd+8/24)-MAX(E10,NocOd))),2))</f>
        <v/>
      </c>
      <c r="I10" s="18">
        <f>IF(G10="","",MAX(0,G10-NormaDoby))</f>
        <v/>
      </c>
      <c r="J10" s="19"/>
      <c r="K10" s="19"/>
      <c r="L10" s="18">
        <f>IF(OR(G10="",B10=""),"",IF(OR(WEEKDAY(B10,2)=7,D10&lt;&gt;""),G10,""))</f>
        <v/>
      </c>
      <c r="M10" s="20"/>
      <c r="N10" s="17"/>
      <c r="O10" s="17"/>
      <c r="P10" s="18">
        <f>IF(OR(N10="",O10=""),"",ROUND(MOD(O10-N10,1)*24,2))</f>
        <v/>
      </c>
      <c r="Q10" s="20"/>
      <c r="R10" s="20"/>
      <c r="S10" s="19"/>
      <c r="T10" s="20"/>
      <c r="U10" s="19"/>
      <c r="V10" s="19"/>
      <c r="W10" s="20">
        <f>IF(B10="","",IF(AND(N(I10)&gt;0,OR(J10&lt;&gt;"",K10&lt;&gt;""),ROUND(N(J10)+N(K10),2)&lt;&gt;ROUND(N(I10),2)),"podział nadgodzin nie zgadza się z sumą",IF(AND(B10&lt;&gt;"",WEEKDAY(B10,2)=6,D10&lt;&gt;""),"dzień wolny za to święto - wyznacz w tym okresie","")))</f>
        <v/>
      </c>
    </row>
    <row r="11" spans="1:27">
      <c r="A11" s="15">
        <v>3</v>
      </c>
      <c r="B11" s="10">
        <f>IF(A11&gt;DAY($AA$2),"",DATE(Rok,2,A11))</f>
        <v>46056</v>
      </c>
      <c r="C11" s="15" t="str">
        <f>IF(B11="","",CHOOSE(WEEKDAY(B11,2),"pon","wt","śr","czw","pt","sob","nd"))</f>
        <v>wt</v>
      </c>
      <c r="D11" s="16">
        <f>IF(B11="","",IFERROR(INDEX(SwietaNazwa,MATCH(B11,SwietaData,0)),""))</f>
        <v/>
      </c>
      <c r="E11" s="17"/>
      <c r="F11" s="17"/>
      <c r="G11" s="18">
        <f>IF(OR(E11="",F11=""),"",ROUND(MOD(F11-E11,1)*24,2))</f>
        <v/>
      </c>
      <c r="H11" s="18">
        <f>IF(OR(E11="",F11=""),"",ROUND(24*(MAX(0,MIN(IF(F11&lt;E11,F11+1,F11),NocOd-1+8/24)-MAX(E11,NocOd-1))+MAX(0,MIN(IF(F11&lt;E11,F11+1,F11),NocOd+8/24)-MAX(E11,NocOd))),2))</f>
        <v/>
      </c>
      <c r="I11" s="18">
        <f>IF(G11="","",MAX(0,G11-NormaDoby))</f>
        <v/>
      </c>
      <c r="J11" s="19"/>
      <c r="K11" s="19"/>
      <c r="L11" s="18">
        <f>IF(OR(G11="",B11=""),"",IF(OR(WEEKDAY(B11,2)=7,D11&lt;&gt;""),G11,""))</f>
        <v/>
      </c>
      <c r="M11" s="20"/>
      <c r="N11" s="17"/>
      <c r="O11" s="17"/>
      <c r="P11" s="18">
        <f>IF(OR(N11="",O11=""),"",ROUND(MOD(O11-N11,1)*24,2))</f>
        <v/>
      </c>
      <c r="Q11" s="20"/>
      <c r="R11" s="20"/>
      <c r="S11" s="19"/>
      <c r="T11" s="20"/>
      <c r="U11" s="19"/>
      <c r="V11" s="19"/>
      <c r="W11" s="20">
        <f>IF(B11="","",IF(AND(N(I11)&gt;0,OR(J11&lt;&gt;"",K11&lt;&gt;""),ROUND(N(J11)+N(K11),2)&lt;&gt;ROUND(N(I11),2)),"podział nadgodzin nie zgadza się z sumą",IF(AND(B11&lt;&gt;"",WEEKDAY(B11,2)=6,D11&lt;&gt;""),"dzień wolny za to święto - wyznacz w tym okresie","")))</f>
        <v/>
      </c>
    </row>
    <row r="12" spans="1:27">
      <c r="A12" s="15">
        <v>4</v>
      </c>
      <c r="B12" s="10">
        <f>IF(A12&gt;DAY($AA$2),"",DATE(Rok,2,A12))</f>
        <v>46057</v>
      </c>
      <c r="C12" s="15" t="str">
        <f>IF(B12="","",CHOOSE(WEEKDAY(B12,2),"pon","wt","śr","czw","pt","sob","nd"))</f>
        <v>śr</v>
      </c>
      <c r="D12" s="16">
        <f>IF(B12="","",IFERROR(INDEX(SwietaNazwa,MATCH(B12,SwietaData,0)),""))</f>
        <v/>
      </c>
      <c r="E12" s="17"/>
      <c r="F12" s="17"/>
      <c r="G12" s="18">
        <f>IF(OR(E12="",F12=""),"",ROUND(MOD(F12-E12,1)*24,2))</f>
        <v/>
      </c>
      <c r="H12" s="18">
        <f>IF(OR(E12="",F12=""),"",ROUND(24*(MAX(0,MIN(IF(F12&lt;E12,F12+1,F12),NocOd-1+8/24)-MAX(E12,NocOd-1))+MAX(0,MIN(IF(F12&lt;E12,F12+1,F12),NocOd+8/24)-MAX(E12,NocOd))),2))</f>
        <v/>
      </c>
      <c r="I12" s="18">
        <f>IF(G12="","",MAX(0,G12-NormaDoby))</f>
        <v/>
      </c>
      <c r="J12" s="19"/>
      <c r="K12" s="19"/>
      <c r="L12" s="18">
        <f>IF(OR(G12="",B12=""),"",IF(OR(WEEKDAY(B12,2)=7,D12&lt;&gt;""),G12,""))</f>
        <v/>
      </c>
      <c r="M12" s="20"/>
      <c r="N12" s="17"/>
      <c r="O12" s="17"/>
      <c r="P12" s="18">
        <f>IF(OR(N12="",O12=""),"",ROUND(MOD(O12-N12,1)*24,2))</f>
        <v/>
      </c>
      <c r="Q12" s="20"/>
      <c r="R12" s="20"/>
      <c r="S12" s="19"/>
      <c r="T12" s="20"/>
      <c r="U12" s="19"/>
      <c r="V12" s="19"/>
      <c r="W12" s="20">
        <f>IF(B12="","",IF(AND(N(I12)&gt;0,OR(J12&lt;&gt;"",K12&lt;&gt;""),ROUND(N(J12)+N(K12),2)&lt;&gt;ROUND(N(I12),2)),"podział nadgodzin nie zgadza się z sumą",IF(AND(B12&lt;&gt;"",WEEKDAY(B12,2)=6,D12&lt;&gt;""),"dzień wolny za to święto - wyznacz w tym okresie","")))</f>
        <v/>
      </c>
    </row>
    <row r="13" spans="1:27">
      <c r="A13" s="15">
        <v>5</v>
      </c>
      <c r="B13" s="10">
        <f>IF(A13&gt;DAY($AA$2),"",DATE(Rok,2,A13))</f>
        <v>46058</v>
      </c>
      <c r="C13" s="15" t="str">
        <f>IF(B13="","",CHOOSE(WEEKDAY(B13,2),"pon","wt","śr","czw","pt","sob","nd"))</f>
        <v>czw</v>
      </c>
      <c r="D13" s="16">
        <f>IF(B13="","",IFERROR(INDEX(SwietaNazwa,MATCH(B13,SwietaData,0)),""))</f>
        <v/>
      </c>
      <c r="E13" s="17"/>
      <c r="F13" s="17"/>
      <c r="G13" s="18">
        <f>IF(OR(E13="",F13=""),"",ROUND(MOD(F13-E13,1)*24,2))</f>
        <v/>
      </c>
      <c r="H13" s="18">
        <f>IF(OR(E13="",F13=""),"",ROUND(24*(MAX(0,MIN(IF(F13&lt;E13,F13+1,F13),NocOd-1+8/24)-MAX(E13,NocOd-1))+MAX(0,MIN(IF(F13&lt;E13,F13+1,F13),NocOd+8/24)-MAX(E13,NocOd))),2))</f>
        <v/>
      </c>
      <c r="I13" s="18">
        <f>IF(G13="","",MAX(0,G13-NormaDoby))</f>
        <v/>
      </c>
      <c r="J13" s="19"/>
      <c r="K13" s="19"/>
      <c r="L13" s="18">
        <f>IF(OR(G13="",B13=""),"",IF(OR(WEEKDAY(B13,2)=7,D13&lt;&gt;""),G13,""))</f>
        <v/>
      </c>
      <c r="M13" s="20"/>
      <c r="N13" s="17"/>
      <c r="O13" s="17"/>
      <c r="P13" s="18">
        <f>IF(OR(N13="",O13=""),"",ROUND(MOD(O13-N13,1)*24,2))</f>
        <v/>
      </c>
      <c r="Q13" s="20"/>
      <c r="R13" s="20"/>
      <c r="S13" s="19"/>
      <c r="T13" s="20"/>
      <c r="U13" s="19"/>
      <c r="V13" s="19"/>
      <c r="W13" s="20">
        <f>IF(B13="","",IF(AND(N(I13)&gt;0,OR(J13&lt;&gt;"",K13&lt;&gt;""),ROUND(N(J13)+N(K13),2)&lt;&gt;ROUND(N(I13),2)),"podział nadgodzin nie zgadza się z sumą",IF(AND(B13&lt;&gt;"",WEEKDAY(B13,2)=6,D13&lt;&gt;""),"dzień wolny za to święto - wyznacz w tym okresie","")))</f>
        <v/>
      </c>
    </row>
    <row r="14" spans="1:27">
      <c r="A14" s="15">
        <v>6</v>
      </c>
      <c r="B14" s="10">
        <f>IF(A14&gt;DAY($AA$2),"",DATE(Rok,2,A14))</f>
        <v>46059</v>
      </c>
      <c r="C14" s="15" t="str">
        <f>IF(B14="","",CHOOSE(WEEKDAY(B14,2),"pon","wt","śr","czw","pt","sob","nd"))</f>
        <v>pt</v>
      </c>
      <c r="D14" s="16">
        <f>IF(B14="","",IFERROR(INDEX(SwietaNazwa,MATCH(B14,SwietaData,0)),""))</f>
        <v/>
      </c>
      <c r="E14" s="17"/>
      <c r="F14" s="17"/>
      <c r="G14" s="18">
        <f>IF(OR(E14="",F14=""),"",ROUND(MOD(F14-E14,1)*24,2))</f>
        <v/>
      </c>
      <c r="H14" s="18">
        <f>IF(OR(E14="",F14=""),"",ROUND(24*(MAX(0,MIN(IF(F14&lt;E14,F14+1,F14),NocOd-1+8/24)-MAX(E14,NocOd-1))+MAX(0,MIN(IF(F14&lt;E14,F14+1,F14),NocOd+8/24)-MAX(E14,NocOd))),2))</f>
        <v/>
      </c>
      <c r="I14" s="18">
        <f>IF(G14="","",MAX(0,G14-NormaDoby))</f>
        <v/>
      </c>
      <c r="J14" s="19"/>
      <c r="K14" s="19"/>
      <c r="L14" s="18">
        <f>IF(OR(G14="",B14=""),"",IF(OR(WEEKDAY(B14,2)=7,D14&lt;&gt;""),G14,""))</f>
        <v/>
      </c>
      <c r="M14" s="20"/>
      <c r="N14" s="17"/>
      <c r="O14" s="17"/>
      <c r="P14" s="18">
        <f>IF(OR(N14="",O14=""),"",ROUND(MOD(O14-N14,1)*24,2))</f>
        <v/>
      </c>
      <c r="Q14" s="20"/>
      <c r="R14" s="20"/>
      <c r="S14" s="19"/>
      <c r="T14" s="20"/>
      <c r="U14" s="19"/>
      <c r="V14" s="19"/>
      <c r="W14" s="20">
        <f>IF(B14="","",IF(AND(N(I14)&gt;0,OR(J14&lt;&gt;"",K14&lt;&gt;""),ROUND(N(J14)+N(K14),2)&lt;&gt;ROUND(N(I14),2)),"podział nadgodzin nie zgadza się z sumą",IF(AND(B14&lt;&gt;"",WEEKDAY(B14,2)=6,D14&lt;&gt;""),"dzień wolny za to święto - wyznacz w tym okresie","")))</f>
        <v/>
      </c>
    </row>
    <row r="15" spans="1:27">
      <c r="A15" s="15">
        <v>7</v>
      </c>
      <c r="B15" s="10">
        <f>IF(A15&gt;DAY($AA$2),"",DATE(Rok,2,A15))</f>
        <v>46060</v>
      </c>
      <c r="C15" s="15" t="str">
        <f>IF(B15="","",CHOOSE(WEEKDAY(B15,2),"pon","wt","śr","czw","pt","sob","nd"))</f>
        <v>sob</v>
      </c>
      <c r="D15" s="16">
        <f>IF(B15="","",IFERROR(INDEX(SwietaNazwa,MATCH(B15,SwietaData,0)),""))</f>
        <v/>
      </c>
      <c r="E15" s="17"/>
      <c r="F15" s="17"/>
      <c r="G15" s="18">
        <f>IF(OR(E15="",F15=""),"",ROUND(MOD(F15-E15,1)*24,2))</f>
        <v/>
      </c>
      <c r="H15" s="18">
        <f>IF(OR(E15="",F15=""),"",ROUND(24*(MAX(0,MIN(IF(F15&lt;E15,F15+1,F15),NocOd-1+8/24)-MAX(E15,NocOd-1))+MAX(0,MIN(IF(F15&lt;E15,F15+1,F15),NocOd+8/24)-MAX(E15,NocOd))),2))</f>
        <v/>
      </c>
      <c r="I15" s="18">
        <f>IF(G15="","",MAX(0,G15-NormaDoby))</f>
        <v/>
      </c>
      <c r="J15" s="19"/>
      <c r="K15" s="19"/>
      <c r="L15" s="18">
        <f>IF(OR(G15="",B15=""),"",IF(OR(WEEKDAY(B15,2)=7,D15&lt;&gt;""),G15,""))</f>
        <v/>
      </c>
      <c r="M15" s="20"/>
      <c r="N15" s="17"/>
      <c r="O15" s="17"/>
      <c r="P15" s="18">
        <f>IF(OR(N15="",O15=""),"",ROUND(MOD(O15-N15,1)*24,2))</f>
        <v/>
      </c>
      <c r="Q15" s="20"/>
      <c r="R15" s="20"/>
      <c r="S15" s="19"/>
      <c r="T15" s="20"/>
      <c r="U15" s="19"/>
      <c r="V15" s="19"/>
      <c r="W15" s="20">
        <f>IF(B15="","",IF(AND(N(I15)&gt;0,OR(J15&lt;&gt;"",K15&lt;&gt;""),ROUND(N(J15)+N(K15),2)&lt;&gt;ROUND(N(I15),2)),"podział nadgodzin nie zgadza się z sumą",IF(AND(B15&lt;&gt;"",WEEKDAY(B15,2)=6,D15&lt;&gt;""),"dzień wolny za to święto - wyznacz w tym okresie","")))</f>
        <v/>
      </c>
    </row>
    <row r="16" spans="1:27">
      <c r="A16" s="15">
        <v>8</v>
      </c>
      <c r="B16" s="10">
        <f>IF(A16&gt;DAY($AA$2),"",DATE(Rok,2,A16))</f>
        <v>46061</v>
      </c>
      <c r="C16" s="15" t="str">
        <f>IF(B16="","",CHOOSE(WEEKDAY(B16,2),"pon","wt","śr","czw","pt","sob","nd"))</f>
        <v>nd</v>
      </c>
      <c r="D16" s="16">
        <f>IF(B16="","",IFERROR(INDEX(SwietaNazwa,MATCH(B16,SwietaData,0)),""))</f>
        <v/>
      </c>
      <c r="E16" s="17"/>
      <c r="F16" s="17"/>
      <c r="G16" s="18">
        <f>IF(OR(E16="",F16=""),"",ROUND(MOD(F16-E16,1)*24,2))</f>
        <v/>
      </c>
      <c r="H16" s="18">
        <f>IF(OR(E16="",F16=""),"",ROUND(24*(MAX(0,MIN(IF(F16&lt;E16,F16+1,F16),NocOd-1+8/24)-MAX(E16,NocOd-1))+MAX(0,MIN(IF(F16&lt;E16,F16+1,F16),NocOd+8/24)-MAX(E16,NocOd))),2))</f>
        <v/>
      </c>
      <c r="I16" s="18">
        <f>IF(G16="","",MAX(0,G16-NormaDoby))</f>
        <v/>
      </c>
      <c r="J16" s="19"/>
      <c r="K16" s="19"/>
      <c r="L16" s="18">
        <f>IF(OR(G16="",B16=""),"",IF(OR(WEEKDAY(B16,2)=7,D16&lt;&gt;""),G16,""))</f>
        <v/>
      </c>
      <c r="M16" s="20"/>
      <c r="N16" s="17"/>
      <c r="O16" s="17"/>
      <c r="P16" s="18">
        <f>IF(OR(N16="",O16=""),"",ROUND(MOD(O16-N16,1)*24,2))</f>
        <v/>
      </c>
      <c r="Q16" s="20"/>
      <c r="R16" s="20"/>
      <c r="S16" s="19"/>
      <c r="T16" s="20"/>
      <c r="U16" s="19"/>
      <c r="V16" s="19"/>
      <c r="W16" s="20">
        <f>IF(B16="","",IF(AND(N(I16)&gt;0,OR(J16&lt;&gt;"",K16&lt;&gt;""),ROUND(N(J16)+N(K16),2)&lt;&gt;ROUND(N(I16),2)),"podział nadgodzin nie zgadza się z sumą",IF(AND(B16&lt;&gt;"",WEEKDAY(B16,2)=6,D16&lt;&gt;""),"dzień wolny za to święto - wyznacz w tym okresie","")))</f>
        <v/>
      </c>
    </row>
    <row r="17" spans="1:23">
      <c r="A17" s="15">
        <v>9</v>
      </c>
      <c r="B17" s="10">
        <f>IF(A17&gt;DAY($AA$2),"",DATE(Rok,2,A17))</f>
        <v>46062</v>
      </c>
      <c r="C17" s="15" t="str">
        <f>IF(B17="","",CHOOSE(WEEKDAY(B17,2),"pon","wt","śr","czw","pt","sob","nd"))</f>
        <v>pon</v>
      </c>
      <c r="D17" s="16">
        <f>IF(B17="","",IFERROR(INDEX(SwietaNazwa,MATCH(B17,SwietaData,0)),""))</f>
        <v/>
      </c>
      <c r="E17" s="17"/>
      <c r="F17" s="17"/>
      <c r="G17" s="18">
        <f>IF(OR(E17="",F17=""),"",ROUND(MOD(F17-E17,1)*24,2))</f>
        <v/>
      </c>
      <c r="H17" s="18">
        <f>IF(OR(E17="",F17=""),"",ROUND(24*(MAX(0,MIN(IF(F17&lt;E17,F17+1,F17),NocOd-1+8/24)-MAX(E17,NocOd-1))+MAX(0,MIN(IF(F17&lt;E17,F17+1,F17),NocOd+8/24)-MAX(E17,NocOd))),2))</f>
        <v/>
      </c>
      <c r="I17" s="18">
        <f>IF(G17="","",MAX(0,G17-NormaDoby))</f>
        <v/>
      </c>
      <c r="J17" s="19"/>
      <c r="K17" s="19"/>
      <c r="L17" s="18">
        <f>IF(OR(G17="",B17=""),"",IF(OR(WEEKDAY(B17,2)=7,D17&lt;&gt;""),G17,""))</f>
        <v/>
      </c>
      <c r="M17" s="20"/>
      <c r="N17" s="17"/>
      <c r="O17" s="17"/>
      <c r="P17" s="18">
        <f>IF(OR(N17="",O17=""),"",ROUND(MOD(O17-N17,1)*24,2))</f>
        <v/>
      </c>
      <c r="Q17" s="20"/>
      <c r="R17" s="20"/>
      <c r="S17" s="19"/>
      <c r="T17" s="20"/>
      <c r="U17" s="19"/>
      <c r="V17" s="19"/>
      <c r="W17" s="20">
        <f>IF(B17="","",IF(AND(N(I17)&gt;0,OR(J17&lt;&gt;"",K17&lt;&gt;""),ROUND(N(J17)+N(K17),2)&lt;&gt;ROUND(N(I17),2)),"podział nadgodzin nie zgadza się z sumą",IF(AND(B17&lt;&gt;"",WEEKDAY(B17,2)=6,D17&lt;&gt;""),"dzień wolny za to święto - wyznacz w tym okresie","")))</f>
        <v/>
      </c>
    </row>
    <row r="18" spans="1:23">
      <c r="A18" s="15">
        <v>10</v>
      </c>
      <c r="B18" s="10">
        <f>IF(A18&gt;DAY($AA$2),"",DATE(Rok,2,A18))</f>
        <v>46063</v>
      </c>
      <c r="C18" s="15" t="str">
        <f>IF(B18="","",CHOOSE(WEEKDAY(B18,2),"pon","wt","śr","czw","pt","sob","nd"))</f>
        <v>wt</v>
      </c>
      <c r="D18" s="16">
        <f>IF(B18="","",IFERROR(INDEX(SwietaNazwa,MATCH(B18,SwietaData,0)),""))</f>
        <v/>
      </c>
      <c r="E18" s="17"/>
      <c r="F18" s="17"/>
      <c r="G18" s="18">
        <f>IF(OR(E18="",F18=""),"",ROUND(MOD(F18-E18,1)*24,2))</f>
        <v/>
      </c>
      <c r="H18" s="18">
        <f>IF(OR(E18="",F18=""),"",ROUND(24*(MAX(0,MIN(IF(F18&lt;E18,F18+1,F18),NocOd-1+8/24)-MAX(E18,NocOd-1))+MAX(0,MIN(IF(F18&lt;E18,F18+1,F18),NocOd+8/24)-MAX(E18,NocOd))),2))</f>
        <v/>
      </c>
      <c r="I18" s="18">
        <f>IF(G18="","",MAX(0,G18-NormaDoby))</f>
        <v/>
      </c>
      <c r="J18" s="19"/>
      <c r="K18" s="19"/>
      <c r="L18" s="18">
        <f>IF(OR(G18="",B18=""),"",IF(OR(WEEKDAY(B18,2)=7,D18&lt;&gt;""),G18,""))</f>
        <v/>
      </c>
      <c r="M18" s="20"/>
      <c r="N18" s="17"/>
      <c r="O18" s="17"/>
      <c r="P18" s="18">
        <f>IF(OR(N18="",O18=""),"",ROUND(MOD(O18-N18,1)*24,2))</f>
        <v/>
      </c>
      <c r="Q18" s="20"/>
      <c r="R18" s="20"/>
      <c r="S18" s="19"/>
      <c r="T18" s="20"/>
      <c r="U18" s="19"/>
      <c r="V18" s="19"/>
      <c r="W18" s="20">
        <f>IF(B18="","",IF(AND(N(I18)&gt;0,OR(J18&lt;&gt;"",K18&lt;&gt;""),ROUND(N(J18)+N(K18),2)&lt;&gt;ROUND(N(I18),2)),"podział nadgodzin nie zgadza się z sumą",IF(AND(B18&lt;&gt;"",WEEKDAY(B18,2)=6,D18&lt;&gt;""),"dzień wolny za to święto - wyznacz w tym okresie","")))</f>
        <v/>
      </c>
    </row>
    <row r="19" spans="1:23">
      <c r="A19" s="15">
        <v>11</v>
      </c>
      <c r="B19" s="10">
        <f>IF(A19&gt;DAY($AA$2),"",DATE(Rok,2,A19))</f>
        <v>46064</v>
      </c>
      <c r="C19" s="15" t="str">
        <f>IF(B19="","",CHOOSE(WEEKDAY(B19,2),"pon","wt","śr","czw","pt","sob","nd"))</f>
        <v>śr</v>
      </c>
      <c r="D19" s="16">
        <f>IF(B19="","",IFERROR(INDEX(SwietaNazwa,MATCH(B19,SwietaData,0)),""))</f>
        <v/>
      </c>
      <c r="E19" s="17"/>
      <c r="F19" s="17"/>
      <c r="G19" s="18">
        <f>IF(OR(E19="",F19=""),"",ROUND(MOD(F19-E19,1)*24,2))</f>
        <v/>
      </c>
      <c r="H19" s="18">
        <f>IF(OR(E19="",F19=""),"",ROUND(24*(MAX(0,MIN(IF(F19&lt;E19,F19+1,F19),NocOd-1+8/24)-MAX(E19,NocOd-1))+MAX(0,MIN(IF(F19&lt;E19,F19+1,F19),NocOd+8/24)-MAX(E19,NocOd))),2))</f>
        <v/>
      </c>
      <c r="I19" s="18">
        <f>IF(G19="","",MAX(0,G19-NormaDoby))</f>
        <v/>
      </c>
      <c r="J19" s="19"/>
      <c r="K19" s="19"/>
      <c r="L19" s="18">
        <f>IF(OR(G19="",B19=""),"",IF(OR(WEEKDAY(B19,2)=7,D19&lt;&gt;""),G19,""))</f>
        <v/>
      </c>
      <c r="M19" s="20"/>
      <c r="N19" s="17"/>
      <c r="O19" s="17"/>
      <c r="P19" s="18">
        <f>IF(OR(N19="",O19=""),"",ROUND(MOD(O19-N19,1)*24,2))</f>
        <v/>
      </c>
      <c r="Q19" s="20"/>
      <c r="R19" s="20"/>
      <c r="S19" s="19"/>
      <c r="T19" s="20"/>
      <c r="U19" s="19"/>
      <c r="V19" s="19"/>
      <c r="W19" s="20">
        <f>IF(B19="","",IF(AND(N(I19)&gt;0,OR(J19&lt;&gt;"",K19&lt;&gt;""),ROUND(N(J19)+N(K19),2)&lt;&gt;ROUND(N(I19),2)),"podział nadgodzin nie zgadza się z sumą",IF(AND(B19&lt;&gt;"",WEEKDAY(B19,2)=6,D19&lt;&gt;""),"dzień wolny za to święto - wyznacz w tym okresie","")))</f>
        <v/>
      </c>
    </row>
    <row r="20" spans="1:23">
      <c r="A20" s="15">
        <v>12</v>
      </c>
      <c r="B20" s="10">
        <f>IF(A20&gt;DAY($AA$2),"",DATE(Rok,2,A20))</f>
        <v>46065</v>
      </c>
      <c r="C20" s="15" t="str">
        <f>IF(B20="","",CHOOSE(WEEKDAY(B20,2),"pon","wt","śr","czw","pt","sob","nd"))</f>
        <v>czw</v>
      </c>
      <c r="D20" s="16">
        <f>IF(B20="","",IFERROR(INDEX(SwietaNazwa,MATCH(B20,SwietaData,0)),""))</f>
        <v/>
      </c>
      <c r="E20" s="17"/>
      <c r="F20" s="17"/>
      <c r="G20" s="18">
        <f>IF(OR(E20="",F20=""),"",ROUND(MOD(F20-E20,1)*24,2))</f>
        <v/>
      </c>
      <c r="H20" s="18">
        <f>IF(OR(E20="",F20=""),"",ROUND(24*(MAX(0,MIN(IF(F20&lt;E20,F20+1,F20),NocOd-1+8/24)-MAX(E20,NocOd-1))+MAX(0,MIN(IF(F20&lt;E20,F20+1,F20),NocOd+8/24)-MAX(E20,NocOd))),2))</f>
        <v/>
      </c>
      <c r="I20" s="18">
        <f>IF(G20="","",MAX(0,G20-NormaDoby))</f>
        <v/>
      </c>
      <c r="J20" s="19"/>
      <c r="K20" s="19"/>
      <c r="L20" s="18">
        <f>IF(OR(G20="",B20=""),"",IF(OR(WEEKDAY(B20,2)=7,D20&lt;&gt;""),G20,""))</f>
        <v/>
      </c>
      <c r="M20" s="20"/>
      <c r="N20" s="17"/>
      <c r="O20" s="17"/>
      <c r="P20" s="18">
        <f>IF(OR(N20="",O20=""),"",ROUND(MOD(O20-N20,1)*24,2))</f>
        <v/>
      </c>
      <c r="Q20" s="20"/>
      <c r="R20" s="20"/>
      <c r="S20" s="19"/>
      <c r="T20" s="20"/>
      <c r="U20" s="19"/>
      <c r="V20" s="19"/>
      <c r="W20" s="20">
        <f>IF(B20="","",IF(AND(N(I20)&gt;0,OR(J20&lt;&gt;"",K20&lt;&gt;""),ROUND(N(J20)+N(K20),2)&lt;&gt;ROUND(N(I20),2)),"podział nadgodzin nie zgadza się z sumą",IF(AND(B20&lt;&gt;"",WEEKDAY(B20,2)=6,D20&lt;&gt;""),"dzień wolny za to święto - wyznacz w tym okresie","")))</f>
        <v/>
      </c>
    </row>
    <row r="21" spans="1:23">
      <c r="A21" s="15">
        <v>13</v>
      </c>
      <c r="B21" s="10">
        <f>IF(A21&gt;DAY($AA$2),"",DATE(Rok,2,A21))</f>
        <v>46066</v>
      </c>
      <c r="C21" s="15" t="str">
        <f>IF(B21="","",CHOOSE(WEEKDAY(B21,2),"pon","wt","śr","czw","pt","sob","nd"))</f>
        <v>pt</v>
      </c>
      <c r="D21" s="16">
        <f>IF(B21="","",IFERROR(INDEX(SwietaNazwa,MATCH(B21,SwietaData,0)),""))</f>
        <v/>
      </c>
      <c r="E21" s="17"/>
      <c r="F21" s="17"/>
      <c r="G21" s="18">
        <f>IF(OR(E21="",F21=""),"",ROUND(MOD(F21-E21,1)*24,2))</f>
        <v/>
      </c>
      <c r="H21" s="18">
        <f>IF(OR(E21="",F21=""),"",ROUND(24*(MAX(0,MIN(IF(F21&lt;E21,F21+1,F21),NocOd-1+8/24)-MAX(E21,NocOd-1))+MAX(0,MIN(IF(F21&lt;E21,F21+1,F21),NocOd+8/24)-MAX(E21,NocOd))),2))</f>
        <v/>
      </c>
      <c r="I21" s="18">
        <f>IF(G21="","",MAX(0,G21-NormaDoby))</f>
        <v/>
      </c>
      <c r="J21" s="19"/>
      <c r="K21" s="19"/>
      <c r="L21" s="18">
        <f>IF(OR(G21="",B21=""),"",IF(OR(WEEKDAY(B21,2)=7,D21&lt;&gt;""),G21,""))</f>
        <v/>
      </c>
      <c r="M21" s="20"/>
      <c r="N21" s="17"/>
      <c r="O21" s="17"/>
      <c r="P21" s="18">
        <f>IF(OR(N21="",O21=""),"",ROUND(MOD(O21-N21,1)*24,2))</f>
        <v/>
      </c>
      <c r="Q21" s="20"/>
      <c r="R21" s="20"/>
      <c r="S21" s="19"/>
      <c r="T21" s="20"/>
      <c r="U21" s="19"/>
      <c r="V21" s="19"/>
      <c r="W21" s="20">
        <f>IF(B21="","",IF(AND(N(I21)&gt;0,OR(J21&lt;&gt;"",K21&lt;&gt;""),ROUND(N(J21)+N(K21),2)&lt;&gt;ROUND(N(I21),2)),"podział nadgodzin nie zgadza się z sumą",IF(AND(B21&lt;&gt;"",WEEKDAY(B21,2)=6,D21&lt;&gt;""),"dzień wolny za to święto - wyznacz w tym okresie","")))</f>
        <v/>
      </c>
    </row>
    <row r="22" spans="1:23">
      <c r="A22" s="15">
        <v>14</v>
      </c>
      <c r="B22" s="10">
        <f>IF(A22&gt;DAY($AA$2),"",DATE(Rok,2,A22))</f>
        <v>46067</v>
      </c>
      <c r="C22" s="15" t="str">
        <f>IF(B22="","",CHOOSE(WEEKDAY(B22,2),"pon","wt","śr","czw","pt","sob","nd"))</f>
        <v>sob</v>
      </c>
      <c r="D22" s="16">
        <f>IF(B22="","",IFERROR(INDEX(SwietaNazwa,MATCH(B22,SwietaData,0)),""))</f>
        <v/>
      </c>
      <c r="E22" s="17"/>
      <c r="F22" s="17"/>
      <c r="G22" s="18">
        <f>IF(OR(E22="",F22=""),"",ROUND(MOD(F22-E22,1)*24,2))</f>
        <v/>
      </c>
      <c r="H22" s="18">
        <f>IF(OR(E22="",F22=""),"",ROUND(24*(MAX(0,MIN(IF(F22&lt;E22,F22+1,F22),NocOd-1+8/24)-MAX(E22,NocOd-1))+MAX(0,MIN(IF(F22&lt;E22,F22+1,F22),NocOd+8/24)-MAX(E22,NocOd))),2))</f>
        <v/>
      </c>
      <c r="I22" s="18">
        <f>IF(G22="","",MAX(0,G22-NormaDoby))</f>
        <v/>
      </c>
      <c r="J22" s="19"/>
      <c r="K22" s="19"/>
      <c r="L22" s="18">
        <f>IF(OR(G22="",B22=""),"",IF(OR(WEEKDAY(B22,2)=7,D22&lt;&gt;""),G22,""))</f>
        <v/>
      </c>
      <c r="M22" s="20"/>
      <c r="N22" s="17"/>
      <c r="O22" s="17"/>
      <c r="P22" s="18">
        <f>IF(OR(N22="",O22=""),"",ROUND(MOD(O22-N22,1)*24,2))</f>
        <v/>
      </c>
      <c r="Q22" s="20"/>
      <c r="R22" s="20"/>
      <c r="S22" s="19"/>
      <c r="T22" s="20"/>
      <c r="U22" s="19"/>
      <c r="V22" s="19"/>
      <c r="W22" s="20">
        <f>IF(B22="","",IF(AND(N(I22)&gt;0,OR(J22&lt;&gt;"",K22&lt;&gt;""),ROUND(N(J22)+N(K22),2)&lt;&gt;ROUND(N(I22),2)),"podział nadgodzin nie zgadza się z sumą",IF(AND(B22&lt;&gt;"",WEEKDAY(B22,2)=6,D22&lt;&gt;""),"dzień wolny za to święto - wyznacz w tym okresie","")))</f>
        <v/>
      </c>
    </row>
    <row r="23" spans="1:23">
      <c r="A23" s="15">
        <v>15</v>
      </c>
      <c r="B23" s="10">
        <f>IF(A23&gt;DAY($AA$2),"",DATE(Rok,2,A23))</f>
        <v>46068</v>
      </c>
      <c r="C23" s="15" t="str">
        <f>IF(B23="","",CHOOSE(WEEKDAY(B23,2),"pon","wt","śr","czw","pt","sob","nd"))</f>
        <v>nd</v>
      </c>
      <c r="D23" s="16">
        <f>IF(B23="","",IFERROR(INDEX(SwietaNazwa,MATCH(B23,SwietaData,0)),""))</f>
        <v/>
      </c>
      <c r="E23" s="17"/>
      <c r="F23" s="17"/>
      <c r="G23" s="18">
        <f>IF(OR(E23="",F23=""),"",ROUND(MOD(F23-E23,1)*24,2))</f>
        <v/>
      </c>
      <c r="H23" s="18">
        <f>IF(OR(E23="",F23=""),"",ROUND(24*(MAX(0,MIN(IF(F23&lt;E23,F23+1,F23),NocOd-1+8/24)-MAX(E23,NocOd-1))+MAX(0,MIN(IF(F23&lt;E23,F23+1,F23),NocOd+8/24)-MAX(E23,NocOd))),2))</f>
        <v/>
      </c>
      <c r="I23" s="18">
        <f>IF(G23="","",MAX(0,G23-NormaDoby))</f>
        <v/>
      </c>
      <c r="J23" s="19"/>
      <c r="K23" s="19"/>
      <c r="L23" s="18">
        <f>IF(OR(G23="",B23=""),"",IF(OR(WEEKDAY(B23,2)=7,D23&lt;&gt;""),G23,""))</f>
        <v/>
      </c>
      <c r="M23" s="20"/>
      <c r="N23" s="17"/>
      <c r="O23" s="17"/>
      <c r="P23" s="18">
        <f>IF(OR(N23="",O23=""),"",ROUND(MOD(O23-N23,1)*24,2))</f>
        <v/>
      </c>
      <c r="Q23" s="20"/>
      <c r="R23" s="20"/>
      <c r="S23" s="19"/>
      <c r="T23" s="20"/>
      <c r="U23" s="19"/>
      <c r="V23" s="19"/>
      <c r="W23" s="20">
        <f>IF(B23="","",IF(AND(N(I23)&gt;0,OR(J23&lt;&gt;"",K23&lt;&gt;""),ROUND(N(J23)+N(K23),2)&lt;&gt;ROUND(N(I23),2)),"podział nadgodzin nie zgadza się z sumą",IF(AND(B23&lt;&gt;"",WEEKDAY(B23,2)=6,D23&lt;&gt;""),"dzień wolny za to święto - wyznacz w tym okresie","")))</f>
        <v/>
      </c>
    </row>
    <row r="24" spans="1:23">
      <c r="A24" s="15">
        <v>16</v>
      </c>
      <c r="B24" s="10">
        <f>IF(A24&gt;DAY($AA$2),"",DATE(Rok,2,A24))</f>
        <v>46069</v>
      </c>
      <c r="C24" s="15" t="str">
        <f>IF(B24="","",CHOOSE(WEEKDAY(B24,2),"pon","wt","śr","czw","pt","sob","nd"))</f>
        <v>pon</v>
      </c>
      <c r="D24" s="16">
        <f>IF(B24="","",IFERROR(INDEX(SwietaNazwa,MATCH(B24,SwietaData,0)),""))</f>
        <v/>
      </c>
      <c r="E24" s="17"/>
      <c r="F24" s="17"/>
      <c r="G24" s="18">
        <f>IF(OR(E24="",F24=""),"",ROUND(MOD(F24-E24,1)*24,2))</f>
        <v/>
      </c>
      <c r="H24" s="18">
        <f>IF(OR(E24="",F24=""),"",ROUND(24*(MAX(0,MIN(IF(F24&lt;E24,F24+1,F24),NocOd-1+8/24)-MAX(E24,NocOd-1))+MAX(0,MIN(IF(F24&lt;E24,F24+1,F24),NocOd+8/24)-MAX(E24,NocOd))),2))</f>
        <v/>
      </c>
      <c r="I24" s="18">
        <f>IF(G24="","",MAX(0,G24-NormaDoby))</f>
        <v/>
      </c>
      <c r="J24" s="19"/>
      <c r="K24" s="19"/>
      <c r="L24" s="18">
        <f>IF(OR(G24="",B24=""),"",IF(OR(WEEKDAY(B24,2)=7,D24&lt;&gt;""),G24,""))</f>
        <v/>
      </c>
      <c r="M24" s="20"/>
      <c r="N24" s="17"/>
      <c r="O24" s="17"/>
      <c r="P24" s="18">
        <f>IF(OR(N24="",O24=""),"",ROUND(MOD(O24-N24,1)*24,2))</f>
        <v/>
      </c>
      <c r="Q24" s="20"/>
      <c r="R24" s="20"/>
      <c r="S24" s="19"/>
      <c r="T24" s="20"/>
      <c r="U24" s="19"/>
      <c r="V24" s="19"/>
      <c r="W24" s="20">
        <f>IF(B24="","",IF(AND(N(I24)&gt;0,OR(J24&lt;&gt;"",K24&lt;&gt;""),ROUND(N(J24)+N(K24),2)&lt;&gt;ROUND(N(I24),2)),"podział nadgodzin nie zgadza się z sumą",IF(AND(B24&lt;&gt;"",WEEKDAY(B24,2)=6,D24&lt;&gt;""),"dzień wolny za to święto - wyznacz w tym okresie","")))</f>
        <v/>
      </c>
    </row>
    <row r="25" spans="1:23">
      <c r="A25" s="15">
        <v>17</v>
      </c>
      <c r="B25" s="10">
        <f>IF(A25&gt;DAY($AA$2),"",DATE(Rok,2,A25))</f>
        <v>46070</v>
      </c>
      <c r="C25" s="15" t="str">
        <f>IF(B25="","",CHOOSE(WEEKDAY(B25,2),"pon","wt","śr","czw","pt","sob","nd"))</f>
        <v>wt</v>
      </c>
      <c r="D25" s="16">
        <f>IF(B25="","",IFERROR(INDEX(SwietaNazwa,MATCH(B25,SwietaData,0)),""))</f>
        <v/>
      </c>
      <c r="E25" s="17"/>
      <c r="F25" s="17"/>
      <c r="G25" s="18">
        <f>IF(OR(E25="",F25=""),"",ROUND(MOD(F25-E25,1)*24,2))</f>
        <v/>
      </c>
      <c r="H25" s="18">
        <f>IF(OR(E25="",F25=""),"",ROUND(24*(MAX(0,MIN(IF(F25&lt;E25,F25+1,F25),NocOd-1+8/24)-MAX(E25,NocOd-1))+MAX(0,MIN(IF(F25&lt;E25,F25+1,F25),NocOd+8/24)-MAX(E25,NocOd))),2))</f>
        <v/>
      </c>
      <c r="I25" s="18">
        <f>IF(G25="","",MAX(0,G25-NormaDoby))</f>
        <v/>
      </c>
      <c r="J25" s="19"/>
      <c r="K25" s="19"/>
      <c r="L25" s="18">
        <f>IF(OR(G25="",B25=""),"",IF(OR(WEEKDAY(B25,2)=7,D25&lt;&gt;""),G25,""))</f>
        <v/>
      </c>
      <c r="M25" s="20"/>
      <c r="N25" s="17"/>
      <c r="O25" s="17"/>
      <c r="P25" s="18">
        <f>IF(OR(N25="",O25=""),"",ROUND(MOD(O25-N25,1)*24,2))</f>
        <v/>
      </c>
      <c r="Q25" s="20"/>
      <c r="R25" s="20"/>
      <c r="S25" s="19"/>
      <c r="T25" s="20"/>
      <c r="U25" s="19"/>
      <c r="V25" s="19"/>
      <c r="W25" s="20">
        <f>IF(B25="","",IF(AND(N(I25)&gt;0,OR(J25&lt;&gt;"",K25&lt;&gt;""),ROUND(N(J25)+N(K25),2)&lt;&gt;ROUND(N(I25),2)),"podział nadgodzin nie zgadza się z sumą",IF(AND(B25&lt;&gt;"",WEEKDAY(B25,2)=6,D25&lt;&gt;""),"dzień wolny za to święto - wyznacz w tym okresie","")))</f>
        <v/>
      </c>
    </row>
    <row r="26" spans="1:23">
      <c r="A26" s="15">
        <v>18</v>
      </c>
      <c r="B26" s="10">
        <f>IF(A26&gt;DAY($AA$2),"",DATE(Rok,2,A26))</f>
        <v>46071</v>
      </c>
      <c r="C26" s="15" t="str">
        <f>IF(B26="","",CHOOSE(WEEKDAY(B26,2),"pon","wt","śr","czw","pt","sob","nd"))</f>
        <v>śr</v>
      </c>
      <c r="D26" s="16">
        <f>IF(B26="","",IFERROR(INDEX(SwietaNazwa,MATCH(B26,SwietaData,0)),""))</f>
        <v/>
      </c>
      <c r="E26" s="17"/>
      <c r="F26" s="17"/>
      <c r="G26" s="18">
        <f>IF(OR(E26="",F26=""),"",ROUND(MOD(F26-E26,1)*24,2))</f>
        <v/>
      </c>
      <c r="H26" s="18">
        <f>IF(OR(E26="",F26=""),"",ROUND(24*(MAX(0,MIN(IF(F26&lt;E26,F26+1,F26),NocOd-1+8/24)-MAX(E26,NocOd-1))+MAX(0,MIN(IF(F26&lt;E26,F26+1,F26),NocOd+8/24)-MAX(E26,NocOd))),2))</f>
        <v/>
      </c>
      <c r="I26" s="18">
        <f>IF(G26="","",MAX(0,G26-NormaDoby))</f>
        <v/>
      </c>
      <c r="J26" s="19"/>
      <c r="K26" s="19"/>
      <c r="L26" s="18">
        <f>IF(OR(G26="",B26=""),"",IF(OR(WEEKDAY(B26,2)=7,D26&lt;&gt;""),G26,""))</f>
        <v/>
      </c>
      <c r="M26" s="20"/>
      <c r="N26" s="17"/>
      <c r="O26" s="17"/>
      <c r="P26" s="18">
        <f>IF(OR(N26="",O26=""),"",ROUND(MOD(O26-N26,1)*24,2))</f>
        <v/>
      </c>
      <c r="Q26" s="20"/>
      <c r="R26" s="20"/>
      <c r="S26" s="19"/>
      <c r="T26" s="20"/>
      <c r="U26" s="19"/>
      <c r="V26" s="19"/>
      <c r="W26" s="20">
        <f>IF(B26="","",IF(AND(N(I26)&gt;0,OR(J26&lt;&gt;"",K26&lt;&gt;""),ROUND(N(J26)+N(K26),2)&lt;&gt;ROUND(N(I26),2)),"podział nadgodzin nie zgadza się z sumą",IF(AND(B26&lt;&gt;"",WEEKDAY(B26,2)=6,D26&lt;&gt;""),"dzień wolny za to święto - wyznacz w tym okresie","")))</f>
        <v/>
      </c>
    </row>
    <row r="27" spans="1:23">
      <c r="A27" s="15">
        <v>19</v>
      </c>
      <c r="B27" s="10">
        <f>IF(A27&gt;DAY($AA$2),"",DATE(Rok,2,A27))</f>
        <v>46072</v>
      </c>
      <c r="C27" s="15" t="str">
        <f>IF(B27="","",CHOOSE(WEEKDAY(B27,2),"pon","wt","śr","czw","pt","sob","nd"))</f>
        <v>czw</v>
      </c>
      <c r="D27" s="16">
        <f>IF(B27="","",IFERROR(INDEX(SwietaNazwa,MATCH(B27,SwietaData,0)),""))</f>
        <v/>
      </c>
      <c r="E27" s="17"/>
      <c r="F27" s="17"/>
      <c r="G27" s="18">
        <f>IF(OR(E27="",F27=""),"",ROUND(MOD(F27-E27,1)*24,2))</f>
        <v/>
      </c>
      <c r="H27" s="18">
        <f>IF(OR(E27="",F27=""),"",ROUND(24*(MAX(0,MIN(IF(F27&lt;E27,F27+1,F27),NocOd-1+8/24)-MAX(E27,NocOd-1))+MAX(0,MIN(IF(F27&lt;E27,F27+1,F27),NocOd+8/24)-MAX(E27,NocOd))),2))</f>
        <v/>
      </c>
      <c r="I27" s="18">
        <f>IF(G27="","",MAX(0,G27-NormaDoby))</f>
        <v/>
      </c>
      <c r="J27" s="19"/>
      <c r="K27" s="19"/>
      <c r="L27" s="18">
        <f>IF(OR(G27="",B27=""),"",IF(OR(WEEKDAY(B27,2)=7,D27&lt;&gt;""),G27,""))</f>
        <v/>
      </c>
      <c r="M27" s="20"/>
      <c r="N27" s="17"/>
      <c r="O27" s="17"/>
      <c r="P27" s="18">
        <f>IF(OR(N27="",O27=""),"",ROUND(MOD(O27-N27,1)*24,2))</f>
        <v/>
      </c>
      <c r="Q27" s="20"/>
      <c r="R27" s="20"/>
      <c r="S27" s="19"/>
      <c r="T27" s="20"/>
      <c r="U27" s="19"/>
      <c r="V27" s="19"/>
      <c r="W27" s="20">
        <f>IF(B27="","",IF(AND(N(I27)&gt;0,OR(J27&lt;&gt;"",K27&lt;&gt;""),ROUND(N(J27)+N(K27),2)&lt;&gt;ROUND(N(I27),2)),"podział nadgodzin nie zgadza się z sumą",IF(AND(B27&lt;&gt;"",WEEKDAY(B27,2)=6,D27&lt;&gt;""),"dzień wolny za to święto - wyznacz w tym okresie","")))</f>
        <v/>
      </c>
    </row>
    <row r="28" spans="1:23">
      <c r="A28" s="15">
        <v>20</v>
      </c>
      <c r="B28" s="10">
        <f>IF(A28&gt;DAY($AA$2),"",DATE(Rok,2,A28))</f>
        <v>46073</v>
      </c>
      <c r="C28" s="15" t="str">
        <f>IF(B28="","",CHOOSE(WEEKDAY(B28,2),"pon","wt","śr","czw","pt","sob","nd"))</f>
        <v>pt</v>
      </c>
      <c r="D28" s="16">
        <f>IF(B28="","",IFERROR(INDEX(SwietaNazwa,MATCH(B28,SwietaData,0)),""))</f>
        <v/>
      </c>
      <c r="E28" s="17"/>
      <c r="F28" s="17"/>
      <c r="G28" s="18">
        <f>IF(OR(E28="",F28=""),"",ROUND(MOD(F28-E28,1)*24,2))</f>
        <v/>
      </c>
      <c r="H28" s="18">
        <f>IF(OR(E28="",F28=""),"",ROUND(24*(MAX(0,MIN(IF(F28&lt;E28,F28+1,F28),NocOd-1+8/24)-MAX(E28,NocOd-1))+MAX(0,MIN(IF(F28&lt;E28,F28+1,F28),NocOd+8/24)-MAX(E28,NocOd))),2))</f>
        <v/>
      </c>
      <c r="I28" s="18">
        <f>IF(G28="","",MAX(0,G28-NormaDoby))</f>
        <v/>
      </c>
      <c r="J28" s="19"/>
      <c r="K28" s="19"/>
      <c r="L28" s="18">
        <f>IF(OR(G28="",B28=""),"",IF(OR(WEEKDAY(B28,2)=7,D28&lt;&gt;""),G28,""))</f>
        <v/>
      </c>
      <c r="M28" s="20"/>
      <c r="N28" s="17"/>
      <c r="O28" s="17"/>
      <c r="P28" s="18">
        <f>IF(OR(N28="",O28=""),"",ROUND(MOD(O28-N28,1)*24,2))</f>
        <v/>
      </c>
      <c r="Q28" s="20"/>
      <c r="R28" s="20"/>
      <c r="S28" s="19"/>
      <c r="T28" s="20"/>
      <c r="U28" s="19"/>
      <c r="V28" s="19"/>
      <c r="W28" s="20">
        <f>IF(B28="","",IF(AND(N(I28)&gt;0,OR(J28&lt;&gt;"",K28&lt;&gt;""),ROUND(N(J28)+N(K28),2)&lt;&gt;ROUND(N(I28),2)),"podział nadgodzin nie zgadza się z sumą",IF(AND(B28&lt;&gt;"",WEEKDAY(B28,2)=6,D28&lt;&gt;""),"dzień wolny za to święto - wyznacz w tym okresie","")))</f>
        <v/>
      </c>
    </row>
    <row r="29" spans="1:23">
      <c r="A29" s="15">
        <v>21</v>
      </c>
      <c r="B29" s="10">
        <f>IF(A29&gt;DAY($AA$2),"",DATE(Rok,2,A29))</f>
        <v>46074</v>
      </c>
      <c r="C29" s="15" t="str">
        <f>IF(B29="","",CHOOSE(WEEKDAY(B29,2),"pon","wt","śr","czw","pt","sob","nd"))</f>
        <v>sob</v>
      </c>
      <c r="D29" s="16">
        <f>IF(B29="","",IFERROR(INDEX(SwietaNazwa,MATCH(B29,SwietaData,0)),""))</f>
        <v/>
      </c>
      <c r="E29" s="17"/>
      <c r="F29" s="17"/>
      <c r="G29" s="18">
        <f>IF(OR(E29="",F29=""),"",ROUND(MOD(F29-E29,1)*24,2))</f>
        <v/>
      </c>
      <c r="H29" s="18">
        <f>IF(OR(E29="",F29=""),"",ROUND(24*(MAX(0,MIN(IF(F29&lt;E29,F29+1,F29),NocOd-1+8/24)-MAX(E29,NocOd-1))+MAX(0,MIN(IF(F29&lt;E29,F29+1,F29),NocOd+8/24)-MAX(E29,NocOd))),2))</f>
        <v/>
      </c>
      <c r="I29" s="18">
        <f>IF(G29="","",MAX(0,G29-NormaDoby))</f>
        <v/>
      </c>
      <c r="J29" s="19"/>
      <c r="K29" s="19"/>
      <c r="L29" s="18">
        <f>IF(OR(G29="",B29=""),"",IF(OR(WEEKDAY(B29,2)=7,D29&lt;&gt;""),G29,""))</f>
        <v/>
      </c>
      <c r="M29" s="20"/>
      <c r="N29" s="17"/>
      <c r="O29" s="17"/>
      <c r="P29" s="18">
        <f>IF(OR(N29="",O29=""),"",ROUND(MOD(O29-N29,1)*24,2))</f>
        <v/>
      </c>
      <c r="Q29" s="20"/>
      <c r="R29" s="20"/>
      <c r="S29" s="19"/>
      <c r="T29" s="20"/>
      <c r="U29" s="19"/>
      <c r="V29" s="19"/>
      <c r="W29" s="20">
        <f>IF(B29="","",IF(AND(N(I29)&gt;0,OR(J29&lt;&gt;"",K29&lt;&gt;""),ROUND(N(J29)+N(K29),2)&lt;&gt;ROUND(N(I29),2)),"podział nadgodzin nie zgadza się z sumą",IF(AND(B29&lt;&gt;"",WEEKDAY(B29,2)=6,D29&lt;&gt;""),"dzień wolny za to święto - wyznacz w tym okresie","")))</f>
        <v/>
      </c>
    </row>
    <row r="30" spans="1:23">
      <c r="A30" s="15">
        <v>22</v>
      </c>
      <c r="B30" s="10">
        <f>IF(A30&gt;DAY($AA$2),"",DATE(Rok,2,A30))</f>
        <v>46075</v>
      </c>
      <c r="C30" s="15" t="str">
        <f>IF(B30="","",CHOOSE(WEEKDAY(B30,2),"pon","wt","śr","czw","pt","sob","nd"))</f>
        <v>nd</v>
      </c>
      <c r="D30" s="16">
        <f>IF(B30="","",IFERROR(INDEX(SwietaNazwa,MATCH(B30,SwietaData,0)),""))</f>
        <v/>
      </c>
      <c r="E30" s="17"/>
      <c r="F30" s="17"/>
      <c r="G30" s="18">
        <f>IF(OR(E30="",F30=""),"",ROUND(MOD(F30-E30,1)*24,2))</f>
        <v/>
      </c>
      <c r="H30" s="18">
        <f>IF(OR(E30="",F30=""),"",ROUND(24*(MAX(0,MIN(IF(F30&lt;E30,F30+1,F30),NocOd-1+8/24)-MAX(E30,NocOd-1))+MAX(0,MIN(IF(F30&lt;E30,F30+1,F30),NocOd+8/24)-MAX(E30,NocOd))),2))</f>
        <v/>
      </c>
      <c r="I30" s="18">
        <f>IF(G30="","",MAX(0,G30-NormaDoby))</f>
        <v/>
      </c>
      <c r="J30" s="19"/>
      <c r="K30" s="19"/>
      <c r="L30" s="18">
        <f>IF(OR(G30="",B30=""),"",IF(OR(WEEKDAY(B30,2)=7,D30&lt;&gt;""),G30,""))</f>
        <v/>
      </c>
      <c r="M30" s="20"/>
      <c r="N30" s="17"/>
      <c r="O30" s="17"/>
      <c r="P30" s="18">
        <f>IF(OR(N30="",O30=""),"",ROUND(MOD(O30-N30,1)*24,2))</f>
        <v/>
      </c>
      <c r="Q30" s="20"/>
      <c r="R30" s="20"/>
      <c r="S30" s="19"/>
      <c r="T30" s="20"/>
      <c r="U30" s="19"/>
      <c r="V30" s="19"/>
      <c r="W30" s="20">
        <f>IF(B30="","",IF(AND(N(I30)&gt;0,OR(J30&lt;&gt;"",K30&lt;&gt;""),ROUND(N(J30)+N(K30),2)&lt;&gt;ROUND(N(I30),2)),"podział nadgodzin nie zgadza się z sumą",IF(AND(B30&lt;&gt;"",WEEKDAY(B30,2)=6,D30&lt;&gt;""),"dzień wolny za to święto - wyznacz w tym okresie","")))</f>
        <v/>
      </c>
    </row>
    <row r="31" spans="1:23">
      <c r="A31" s="15">
        <v>23</v>
      </c>
      <c r="B31" s="10">
        <f>IF(A31&gt;DAY($AA$2),"",DATE(Rok,2,A31))</f>
        <v>46076</v>
      </c>
      <c r="C31" s="15" t="str">
        <f>IF(B31="","",CHOOSE(WEEKDAY(B31,2),"pon","wt","śr","czw","pt","sob","nd"))</f>
        <v>pon</v>
      </c>
      <c r="D31" s="16">
        <f>IF(B31="","",IFERROR(INDEX(SwietaNazwa,MATCH(B31,SwietaData,0)),""))</f>
        <v/>
      </c>
      <c r="E31" s="17"/>
      <c r="F31" s="17"/>
      <c r="G31" s="18">
        <f>IF(OR(E31="",F31=""),"",ROUND(MOD(F31-E31,1)*24,2))</f>
        <v/>
      </c>
      <c r="H31" s="18">
        <f>IF(OR(E31="",F31=""),"",ROUND(24*(MAX(0,MIN(IF(F31&lt;E31,F31+1,F31),NocOd-1+8/24)-MAX(E31,NocOd-1))+MAX(0,MIN(IF(F31&lt;E31,F31+1,F31),NocOd+8/24)-MAX(E31,NocOd))),2))</f>
        <v/>
      </c>
      <c r="I31" s="18">
        <f>IF(G31="","",MAX(0,G31-NormaDoby))</f>
        <v/>
      </c>
      <c r="J31" s="19"/>
      <c r="K31" s="19"/>
      <c r="L31" s="18">
        <f>IF(OR(G31="",B31=""),"",IF(OR(WEEKDAY(B31,2)=7,D31&lt;&gt;""),G31,""))</f>
        <v/>
      </c>
      <c r="M31" s="20"/>
      <c r="N31" s="17"/>
      <c r="O31" s="17"/>
      <c r="P31" s="18">
        <f>IF(OR(N31="",O31=""),"",ROUND(MOD(O31-N31,1)*24,2))</f>
        <v/>
      </c>
      <c r="Q31" s="20"/>
      <c r="R31" s="20"/>
      <c r="S31" s="19"/>
      <c r="T31" s="20"/>
      <c r="U31" s="19"/>
      <c r="V31" s="19"/>
      <c r="W31" s="20">
        <f>IF(B31="","",IF(AND(N(I31)&gt;0,OR(J31&lt;&gt;"",K31&lt;&gt;""),ROUND(N(J31)+N(K31),2)&lt;&gt;ROUND(N(I31),2)),"podział nadgodzin nie zgadza się z sumą",IF(AND(B31&lt;&gt;"",WEEKDAY(B31,2)=6,D31&lt;&gt;""),"dzień wolny za to święto - wyznacz w tym okresie","")))</f>
        <v/>
      </c>
    </row>
    <row r="32" spans="1:23">
      <c r="A32" s="15">
        <v>24</v>
      </c>
      <c r="B32" s="10">
        <f>IF(A32&gt;DAY($AA$2),"",DATE(Rok,2,A32))</f>
        <v>46077</v>
      </c>
      <c r="C32" s="15" t="str">
        <f>IF(B32="","",CHOOSE(WEEKDAY(B32,2),"pon","wt","śr","czw","pt","sob","nd"))</f>
        <v>wt</v>
      </c>
      <c r="D32" s="16">
        <f>IF(B32="","",IFERROR(INDEX(SwietaNazwa,MATCH(B32,SwietaData,0)),""))</f>
        <v/>
      </c>
      <c r="E32" s="17"/>
      <c r="F32" s="17"/>
      <c r="G32" s="18">
        <f>IF(OR(E32="",F32=""),"",ROUND(MOD(F32-E32,1)*24,2))</f>
        <v/>
      </c>
      <c r="H32" s="18">
        <f>IF(OR(E32="",F32=""),"",ROUND(24*(MAX(0,MIN(IF(F32&lt;E32,F32+1,F32),NocOd-1+8/24)-MAX(E32,NocOd-1))+MAX(0,MIN(IF(F32&lt;E32,F32+1,F32),NocOd+8/24)-MAX(E32,NocOd))),2))</f>
        <v/>
      </c>
      <c r="I32" s="18">
        <f>IF(G32="","",MAX(0,G32-NormaDoby))</f>
        <v/>
      </c>
      <c r="J32" s="19"/>
      <c r="K32" s="19"/>
      <c r="L32" s="18">
        <f>IF(OR(G32="",B32=""),"",IF(OR(WEEKDAY(B32,2)=7,D32&lt;&gt;""),G32,""))</f>
        <v/>
      </c>
      <c r="M32" s="20"/>
      <c r="N32" s="17"/>
      <c r="O32" s="17"/>
      <c r="P32" s="18">
        <f>IF(OR(N32="",O32=""),"",ROUND(MOD(O32-N32,1)*24,2))</f>
        <v/>
      </c>
      <c r="Q32" s="20"/>
      <c r="R32" s="20"/>
      <c r="S32" s="19"/>
      <c r="T32" s="20"/>
      <c r="U32" s="19"/>
      <c r="V32" s="19"/>
      <c r="W32" s="20">
        <f>IF(B32="","",IF(AND(N(I32)&gt;0,OR(J32&lt;&gt;"",K32&lt;&gt;""),ROUND(N(J32)+N(K32),2)&lt;&gt;ROUND(N(I32),2)),"podział nadgodzin nie zgadza się z sumą",IF(AND(B32&lt;&gt;"",WEEKDAY(B32,2)=6,D32&lt;&gt;""),"dzień wolny za to święto - wyznacz w tym okresie","")))</f>
        <v/>
      </c>
    </row>
    <row r="33" spans="1:23">
      <c r="A33" s="15">
        <v>25</v>
      </c>
      <c r="B33" s="10">
        <f>IF(A33&gt;DAY($AA$2),"",DATE(Rok,2,A33))</f>
        <v>46078</v>
      </c>
      <c r="C33" s="15" t="str">
        <f>IF(B33="","",CHOOSE(WEEKDAY(B33,2),"pon","wt","śr","czw","pt","sob","nd"))</f>
        <v>śr</v>
      </c>
      <c r="D33" s="16">
        <f>IF(B33="","",IFERROR(INDEX(SwietaNazwa,MATCH(B33,SwietaData,0)),""))</f>
        <v/>
      </c>
      <c r="E33" s="17"/>
      <c r="F33" s="17"/>
      <c r="G33" s="18">
        <f>IF(OR(E33="",F33=""),"",ROUND(MOD(F33-E33,1)*24,2))</f>
        <v/>
      </c>
      <c r="H33" s="18">
        <f>IF(OR(E33="",F33=""),"",ROUND(24*(MAX(0,MIN(IF(F33&lt;E33,F33+1,F33),NocOd-1+8/24)-MAX(E33,NocOd-1))+MAX(0,MIN(IF(F33&lt;E33,F33+1,F33),NocOd+8/24)-MAX(E33,NocOd))),2))</f>
        <v/>
      </c>
      <c r="I33" s="18">
        <f>IF(G33="","",MAX(0,G33-NormaDoby))</f>
        <v/>
      </c>
      <c r="J33" s="19"/>
      <c r="K33" s="19"/>
      <c r="L33" s="18">
        <f>IF(OR(G33="",B33=""),"",IF(OR(WEEKDAY(B33,2)=7,D33&lt;&gt;""),G33,""))</f>
        <v/>
      </c>
      <c r="M33" s="20"/>
      <c r="N33" s="17"/>
      <c r="O33" s="17"/>
      <c r="P33" s="18">
        <f>IF(OR(N33="",O33=""),"",ROUND(MOD(O33-N33,1)*24,2))</f>
        <v/>
      </c>
      <c r="Q33" s="20"/>
      <c r="R33" s="20"/>
      <c r="S33" s="19"/>
      <c r="T33" s="20"/>
      <c r="U33" s="19"/>
      <c r="V33" s="19"/>
      <c r="W33" s="20">
        <f>IF(B33="","",IF(AND(N(I33)&gt;0,OR(J33&lt;&gt;"",K33&lt;&gt;""),ROUND(N(J33)+N(K33),2)&lt;&gt;ROUND(N(I33),2)),"podział nadgodzin nie zgadza się z sumą",IF(AND(B33&lt;&gt;"",WEEKDAY(B33,2)=6,D33&lt;&gt;""),"dzień wolny za to święto - wyznacz w tym okresie","")))</f>
        <v/>
      </c>
    </row>
    <row r="34" spans="1:23">
      <c r="A34" s="15">
        <v>26</v>
      </c>
      <c r="B34" s="10">
        <f>IF(A34&gt;DAY($AA$2),"",DATE(Rok,2,A34))</f>
        <v>46079</v>
      </c>
      <c r="C34" s="15" t="str">
        <f>IF(B34="","",CHOOSE(WEEKDAY(B34,2),"pon","wt","śr","czw","pt","sob","nd"))</f>
        <v>czw</v>
      </c>
      <c r="D34" s="16">
        <f>IF(B34="","",IFERROR(INDEX(SwietaNazwa,MATCH(B34,SwietaData,0)),""))</f>
        <v/>
      </c>
      <c r="E34" s="17"/>
      <c r="F34" s="17"/>
      <c r="G34" s="18">
        <f>IF(OR(E34="",F34=""),"",ROUND(MOD(F34-E34,1)*24,2))</f>
        <v/>
      </c>
      <c r="H34" s="18">
        <f>IF(OR(E34="",F34=""),"",ROUND(24*(MAX(0,MIN(IF(F34&lt;E34,F34+1,F34),NocOd-1+8/24)-MAX(E34,NocOd-1))+MAX(0,MIN(IF(F34&lt;E34,F34+1,F34),NocOd+8/24)-MAX(E34,NocOd))),2))</f>
        <v/>
      </c>
      <c r="I34" s="18">
        <f>IF(G34="","",MAX(0,G34-NormaDoby))</f>
        <v/>
      </c>
      <c r="J34" s="19"/>
      <c r="K34" s="19"/>
      <c r="L34" s="18">
        <f>IF(OR(G34="",B34=""),"",IF(OR(WEEKDAY(B34,2)=7,D34&lt;&gt;""),G34,""))</f>
        <v/>
      </c>
      <c r="M34" s="20"/>
      <c r="N34" s="17"/>
      <c r="O34" s="17"/>
      <c r="P34" s="18">
        <f>IF(OR(N34="",O34=""),"",ROUND(MOD(O34-N34,1)*24,2))</f>
        <v/>
      </c>
      <c r="Q34" s="20"/>
      <c r="R34" s="20"/>
      <c r="S34" s="19"/>
      <c r="T34" s="20"/>
      <c r="U34" s="19"/>
      <c r="V34" s="19"/>
      <c r="W34" s="20">
        <f>IF(B34="","",IF(AND(N(I34)&gt;0,OR(J34&lt;&gt;"",K34&lt;&gt;""),ROUND(N(J34)+N(K34),2)&lt;&gt;ROUND(N(I34),2)),"podział nadgodzin nie zgadza się z sumą",IF(AND(B34&lt;&gt;"",WEEKDAY(B34,2)=6,D34&lt;&gt;""),"dzień wolny za to święto - wyznacz w tym okresie","")))</f>
        <v/>
      </c>
    </row>
    <row r="35" spans="1:23">
      <c r="A35" s="15">
        <v>27</v>
      </c>
      <c r="B35" s="10">
        <f>IF(A35&gt;DAY($AA$2),"",DATE(Rok,2,A35))</f>
        <v>46080</v>
      </c>
      <c r="C35" s="15" t="str">
        <f>IF(B35="","",CHOOSE(WEEKDAY(B35,2),"pon","wt","śr","czw","pt","sob","nd"))</f>
        <v>pt</v>
      </c>
      <c r="D35" s="16">
        <f>IF(B35="","",IFERROR(INDEX(SwietaNazwa,MATCH(B35,SwietaData,0)),""))</f>
        <v/>
      </c>
      <c r="E35" s="17"/>
      <c r="F35" s="17"/>
      <c r="G35" s="18">
        <f>IF(OR(E35="",F35=""),"",ROUND(MOD(F35-E35,1)*24,2))</f>
        <v/>
      </c>
      <c r="H35" s="18">
        <f>IF(OR(E35="",F35=""),"",ROUND(24*(MAX(0,MIN(IF(F35&lt;E35,F35+1,F35),NocOd-1+8/24)-MAX(E35,NocOd-1))+MAX(0,MIN(IF(F35&lt;E35,F35+1,F35),NocOd+8/24)-MAX(E35,NocOd))),2))</f>
        <v/>
      </c>
      <c r="I35" s="18">
        <f>IF(G35="","",MAX(0,G35-NormaDoby))</f>
        <v/>
      </c>
      <c r="J35" s="19"/>
      <c r="K35" s="19"/>
      <c r="L35" s="18">
        <f>IF(OR(G35="",B35=""),"",IF(OR(WEEKDAY(B35,2)=7,D35&lt;&gt;""),G35,""))</f>
        <v/>
      </c>
      <c r="M35" s="20"/>
      <c r="N35" s="17"/>
      <c r="O35" s="17"/>
      <c r="P35" s="18">
        <f>IF(OR(N35="",O35=""),"",ROUND(MOD(O35-N35,1)*24,2))</f>
        <v/>
      </c>
      <c r="Q35" s="20"/>
      <c r="R35" s="20"/>
      <c r="S35" s="19"/>
      <c r="T35" s="20"/>
      <c r="U35" s="19"/>
      <c r="V35" s="19"/>
      <c r="W35" s="20">
        <f>IF(B35="","",IF(AND(N(I35)&gt;0,OR(J35&lt;&gt;"",K35&lt;&gt;""),ROUND(N(J35)+N(K35),2)&lt;&gt;ROUND(N(I35),2)),"podział nadgodzin nie zgadza się z sumą",IF(AND(B35&lt;&gt;"",WEEKDAY(B35,2)=6,D35&lt;&gt;""),"dzień wolny za to święto - wyznacz w tym okresie","")))</f>
        <v/>
      </c>
    </row>
    <row r="36" spans="1:23">
      <c r="A36" s="15">
        <v>28</v>
      </c>
      <c r="B36" s="10">
        <f>IF(A36&gt;DAY($AA$2),"",DATE(Rok,2,A36))</f>
        <v>46081</v>
      </c>
      <c r="C36" s="15" t="str">
        <f>IF(B36="","",CHOOSE(WEEKDAY(B36,2),"pon","wt","śr","czw","pt","sob","nd"))</f>
        <v>sob</v>
      </c>
      <c r="D36" s="16">
        <f>IF(B36="","",IFERROR(INDEX(SwietaNazwa,MATCH(B36,SwietaData,0)),""))</f>
        <v/>
      </c>
      <c r="E36" s="17"/>
      <c r="F36" s="17"/>
      <c r="G36" s="18">
        <f>IF(OR(E36="",F36=""),"",ROUND(MOD(F36-E36,1)*24,2))</f>
        <v/>
      </c>
      <c r="H36" s="18">
        <f>IF(OR(E36="",F36=""),"",ROUND(24*(MAX(0,MIN(IF(F36&lt;E36,F36+1,F36),NocOd-1+8/24)-MAX(E36,NocOd-1))+MAX(0,MIN(IF(F36&lt;E36,F36+1,F36),NocOd+8/24)-MAX(E36,NocOd))),2))</f>
        <v/>
      </c>
      <c r="I36" s="18">
        <f>IF(G36="","",MAX(0,G36-NormaDoby))</f>
        <v/>
      </c>
      <c r="J36" s="19"/>
      <c r="K36" s="19"/>
      <c r="L36" s="18">
        <f>IF(OR(G36="",B36=""),"",IF(OR(WEEKDAY(B36,2)=7,D36&lt;&gt;""),G36,""))</f>
        <v/>
      </c>
      <c r="M36" s="20"/>
      <c r="N36" s="17"/>
      <c r="O36" s="17"/>
      <c r="P36" s="18">
        <f>IF(OR(N36="",O36=""),"",ROUND(MOD(O36-N36,1)*24,2))</f>
        <v/>
      </c>
      <c r="Q36" s="20"/>
      <c r="R36" s="20"/>
      <c r="S36" s="19"/>
      <c r="T36" s="20"/>
      <c r="U36" s="19"/>
      <c r="V36" s="19"/>
      <c r="W36" s="20">
        <f>IF(B36="","",IF(AND(N(I36)&gt;0,OR(J36&lt;&gt;"",K36&lt;&gt;""),ROUND(N(J36)+N(K36),2)&lt;&gt;ROUND(N(I36),2)),"podział nadgodzin nie zgadza się z sumą",IF(AND(B36&lt;&gt;"",WEEKDAY(B36,2)=6,D36&lt;&gt;""),"dzień wolny za to święto - wyznacz w tym okresie","")))</f>
        <v/>
      </c>
    </row>
    <row r="37" spans="1:23">
      <c r="A37" s="15">
        <v>29</v>
      </c>
      <c r="B37" s="10">
        <f>IF(A37&gt;DAY($AA$2),"",DATE(Rok,2,A37))</f>
        <v/>
      </c>
      <c r="C37" s="15">
        <f>IF(B37="","",CHOOSE(WEEKDAY(B37,2),"pon","wt","śr","czw","pt","sob","nd"))</f>
        <v/>
      </c>
      <c r="D37" s="16">
        <f>IF(B37="","",IFERROR(INDEX(SwietaNazwa,MATCH(B37,SwietaData,0)),""))</f>
        <v/>
      </c>
      <c r="E37" s="17"/>
      <c r="F37" s="17"/>
      <c r="G37" s="18">
        <f>IF(OR(E37="",F37=""),"",ROUND(MOD(F37-E37,1)*24,2))</f>
        <v/>
      </c>
      <c r="H37" s="18">
        <f>IF(OR(E37="",F37=""),"",ROUND(24*(MAX(0,MIN(IF(F37&lt;E37,F37+1,F37),NocOd-1+8/24)-MAX(E37,NocOd-1))+MAX(0,MIN(IF(F37&lt;E37,F37+1,F37),NocOd+8/24)-MAX(E37,NocOd))),2))</f>
        <v/>
      </c>
      <c r="I37" s="18">
        <f>IF(G37="","",MAX(0,G37-NormaDoby))</f>
        <v/>
      </c>
      <c r="J37" s="19"/>
      <c r="K37" s="19"/>
      <c r="L37" s="18">
        <f>IF(OR(G37="",B37=""),"",IF(OR(WEEKDAY(B37,2)=7,D37&lt;&gt;""),G37,""))</f>
        <v/>
      </c>
      <c r="M37" s="20"/>
      <c r="N37" s="17"/>
      <c r="O37" s="17"/>
      <c r="P37" s="18">
        <f>IF(OR(N37="",O37=""),"",ROUND(MOD(O37-N37,1)*24,2))</f>
        <v/>
      </c>
      <c r="Q37" s="20"/>
      <c r="R37" s="20"/>
      <c r="S37" s="19"/>
      <c r="T37" s="20"/>
      <c r="U37" s="19"/>
      <c r="V37" s="19"/>
      <c r="W37" s="20">
        <f>IF(B37="","",IF(AND(N(I37)&gt;0,OR(J37&lt;&gt;"",K37&lt;&gt;""),ROUND(N(J37)+N(K37),2)&lt;&gt;ROUND(N(I37),2)),"podział nadgodzin nie zgadza się z sumą",IF(AND(B37&lt;&gt;"",WEEKDAY(B37,2)=6,D37&lt;&gt;""),"dzień wolny za to święto - wyznacz w tym okresie","")))</f>
        <v/>
      </c>
    </row>
    <row r="38" spans="1:23">
      <c r="A38" s="15">
        <v>30</v>
      </c>
      <c r="B38" s="10">
        <f>IF(A38&gt;DAY($AA$2),"",DATE(Rok,2,A38))</f>
        <v/>
      </c>
      <c r="C38" s="15">
        <f>IF(B38="","",CHOOSE(WEEKDAY(B38,2),"pon","wt","śr","czw","pt","sob","nd"))</f>
        <v/>
      </c>
      <c r="D38" s="16">
        <f>IF(B38="","",IFERROR(INDEX(SwietaNazwa,MATCH(B38,SwietaData,0)),""))</f>
        <v/>
      </c>
      <c r="E38" s="17"/>
      <c r="F38" s="17"/>
      <c r="G38" s="18">
        <f>IF(OR(E38="",F38=""),"",ROUND(MOD(F38-E38,1)*24,2))</f>
        <v/>
      </c>
      <c r="H38" s="18">
        <f>IF(OR(E38="",F38=""),"",ROUND(24*(MAX(0,MIN(IF(F38&lt;E38,F38+1,F38),NocOd-1+8/24)-MAX(E38,NocOd-1))+MAX(0,MIN(IF(F38&lt;E38,F38+1,F38),NocOd+8/24)-MAX(E38,NocOd))),2))</f>
        <v/>
      </c>
      <c r="I38" s="18">
        <f>IF(G38="","",MAX(0,G38-NormaDoby))</f>
        <v/>
      </c>
      <c r="J38" s="19"/>
      <c r="K38" s="19"/>
      <c r="L38" s="18">
        <f>IF(OR(G38="",B38=""),"",IF(OR(WEEKDAY(B38,2)=7,D38&lt;&gt;""),G38,""))</f>
        <v/>
      </c>
      <c r="M38" s="20"/>
      <c r="N38" s="17"/>
      <c r="O38" s="17"/>
      <c r="P38" s="18">
        <f>IF(OR(N38="",O38=""),"",ROUND(MOD(O38-N38,1)*24,2))</f>
        <v/>
      </c>
      <c r="Q38" s="20"/>
      <c r="R38" s="20"/>
      <c r="S38" s="19"/>
      <c r="T38" s="20"/>
      <c r="U38" s="19"/>
      <c r="V38" s="19"/>
      <c r="W38" s="20">
        <f>IF(B38="","",IF(AND(N(I38)&gt;0,OR(J38&lt;&gt;"",K38&lt;&gt;""),ROUND(N(J38)+N(K38),2)&lt;&gt;ROUND(N(I38),2)),"podział nadgodzin nie zgadza się z sumą",IF(AND(B38&lt;&gt;"",WEEKDAY(B38,2)=6,D38&lt;&gt;""),"dzień wolny za to święto - wyznacz w tym okresie","")))</f>
        <v/>
      </c>
    </row>
    <row r="39" spans="1:23">
      <c r="A39" s="15">
        <v>31</v>
      </c>
      <c r="B39" s="10">
        <f>IF(A39&gt;DAY($AA$2),"",DATE(Rok,2,A39))</f>
        <v/>
      </c>
      <c r="C39" s="15">
        <f>IF(B39="","",CHOOSE(WEEKDAY(B39,2),"pon","wt","śr","czw","pt","sob","nd"))</f>
        <v/>
      </c>
      <c r="D39" s="16">
        <f>IF(B39="","",IFERROR(INDEX(SwietaNazwa,MATCH(B39,SwietaData,0)),""))</f>
        <v/>
      </c>
      <c r="E39" s="17"/>
      <c r="F39" s="17"/>
      <c r="G39" s="18">
        <f>IF(OR(E39="",F39=""),"",ROUND(MOD(F39-E39,1)*24,2))</f>
        <v/>
      </c>
      <c r="H39" s="18">
        <f>IF(OR(E39="",F39=""),"",ROUND(24*(MAX(0,MIN(IF(F39&lt;E39,F39+1,F39),NocOd-1+8/24)-MAX(E39,NocOd-1))+MAX(0,MIN(IF(F39&lt;E39,F39+1,F39),NocOd+8/24)-MAX(E39,NocOd))),2))</f>
        <v/>
      </c>
      <c r="I39" s="18">
        <f>IF(G39="","",MAX(0,G39-NormaDoby))</f>
        <v/>
      </c>
      <c r="J39" s="19"/>
      <c r="K39" s="19"/>
      <c r="L39" s="18">
        <f>IF(OR(G39="",B39=""),"",IF(OR(WEEKDAY(B39,2)=7,D39&lt;&gt;""),G39,""))</f>
        <v/>
      </c>
      <c r="M39" s="20"/>
      <c r="N39" s="17"/>
      <c r="O39" s="17"/>
      <c r="P39" s="18">
        <f>IF(OR(N39="",O39=""),"",ROUND(MOD(O39-N39,1)*24,2))</f>
        <v/>
      </c>
      <c r="Q39" s="20"/>
      <c r="R39" s="20"/>
      <c r="S39" s="19"/>
      <c r="T39" s="20"/>
      <c r="U39" s="19"/>
      <c r="V39" s="19"/>
      <c r="W39" s="20">
        <f>IF(B39="","",IF(AND(N(I39)&gt;0,OR(J39&lt;&gt;"",K39&lt;&gt;""),ROUND(N(J39)+N(K39),2)&lt;&gt;ROUND(N(I39),2)),"podział nadgodzin nie zgadza się z sumą",IF(AND(B39&lt;&gt;"",WEEKDAY(B39,2)=6,D39&lt;&gt;""),"dzień wolny za to święto - wyznacz w tym okresie","")))</f>
        <v/>
      </c>
    </row>
    <row r="40" spans="1:23">
      <c r="A40" s="21" t="s">
        <v>61</v>
      </c>
      <c r="B40" s="21"/>
      <c r="C40" s="21"/>
      <c r="D40" s="21"/>
      <c r="E40" s="21"/>
      <c r="F40" s="21"/>
      <c r="G40" s="22">
        <f>SUM(G9:G39)</f>
        <v>0</v>
      </c>
      <c r="H40" s="22">
        <f>SUM(H9:H39)</f>
        <v>0</v>
      </c>
      <c r="I40" s="22">
        <f>SUM(I9:I39)</f>
        <v>0</v>
      </c>
      <c r="J40" s="22">
        <f>SUM(J9:J39)</f>
        <v>0</v>
      </c>
      <c r="K40" s="22">
        <f>SUM(K9:K39)</f>
        <v>0</v>
      </c>
      <c r="L40" s="22">
        <f>SUM(L9:L39)</f>
        <v>0</v>
      </c>
      <c r="M40" s="23">
        <f>COUNTA(M9:M39)</f>
        <v>0</v>
      </c>
      <c r="N40" s="21"/>
      <c r="O40" s="21"/>
      <c r="P40" s="22">
        <f>SUM(P9:P39)</f>
        <v>0</v>
      </c>
      <c r="Q40" s="21"/>
      <c r="R40" s="23">
        <f>COUNTA(R9:R39)</f>
        <v>0</v>
      </c>
      <c r="S40" s="22">
        <f>SUM(S9:S39)</f>
        <v>0</v>
      </c>
      <c r="T40" s="23">
        <f>COUNTA(T9:T39)</f>
        <v>0</v>
      </c>
      <c r="U40" s="22">
        <f>SUM(U9:U39)</f>
        <v>0</v>
      </c>
      <c r="V40" s="22">
        <f>SUM(V9:V39)</f>
        <v>0</v>
      </c>
      <c r="W40" s="21"/>
    </row>
    <row r="41" spans="1:23" ht="24" customHeight="1">
      <c r="A41" s="4" t="s">
        <v>62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>
      <c r="A42" s="5" t="s">
        <v>63</v>
      </c>
    </row>
    <row r="43" spans="1:23" ht="24" customHeight="1">
      <c r="A43" s="24" t="s">
        <v>64</v>
      </c>
      <c r="B43" s="24"/>
      <c r="C43" s="24"/>
      <c r="D43" s="24"/>
      <c r="E43" s="24"/>
      <c r="F43" s="24"/>
      <c r="G43" s="18">
        <f>W2</f>
        <v>160</v>
      </c>
      <c r="I43" s="24" t="s">
        <v>70</v>
      </c>
      <c r="J43" s="24"/>
      <c r="K43" s="24"/>
      <c r="L43" s="24"/>
      <c r="M43" s="24"/>
      <c r="N43" s="24"/>
      <c r="O43" s="24"/>
      <c r="P43" s="18">
        <f>MAX(0,G40-G45-I40)</f>
        <v>0</v>
      </c>
    </row>
    <row r="44" spans="1:23">
      <c r="A44" s="24" t="s">
        <v>65</v>
      </c>
      <c r="B44" s="24"/>
      <c r="C44" s="24"/>
      <c r="D44" s="24"/>
      <c r="E44" s="24"/>
      <c r="F44" s="24"/>
      <c r="G44" s="25">
        <f>S40+U40</f>
        <v>0</v>
      </c>
      <c r="I44" s="24" t="s">
        <v>71</v>
      </c>
      <c r="J44" s="24"/>
      <c r="K44" s="24"/>
      <c r="L44" s="24"/>
      <c r="M44" s="24"/>
      <c r="N44" s="24"/>
      <c r="O44" s="24"/>
      <c r="P44" s="26">
        <f>COUNTIF(R9:R39,"UW")+COUNTIF(R9:R39,"UŻ")</f>
        <v>0</v>
      </c>
    </row>
    <row r="45" spans="1:23">
      <c r="A45" s="24" t="s">
        <v>66</v>
      </c>
      <c r="B45" s="24"/>
      <c r="C45" s="24"/>
      <c r="D45" s="24"/>
      <c r="E45" s="24"/>
      <c r="F45" s="24"/>
      <c r="G45" s="18">
        <f>MAX(0,W2-G44)</f>
        <v>160</v>
      </c>
      <c r="I45" s="24" t="s">
        <v>72</v>
      </c>
      <c r="J45" s="24"/>
      <c r="K45" s="24"/>
      <c r="L45" s="24"/>
      <c r="M45" s="24"/>
      <c r="N45" s="24"/>
      <c r="O45" s="24"/>
      <c r="P45" s="26">
        <f>COUNTIF(R9:R39,"UŻ")</f>
        <v>0</v>
      </c>
    </row>
    <row r="46" spans="1:23">
      <c r="A46" s="24" t="s">
        <v>67</v>
      </c>
      <c r="B46" s="24"/>
      <c r="C46" s="24"/>
      <c r="D46" s="24"/>
      <c r="E46" s="24"/>
      <c r="F46" s="24"/>
      <c r="G46" s="18">
        <f>G40</f>
        <v>0</v>
      </c>
      <c r="I46" s="24" t="s">
        <v>73</v>
      </c>
      <c r="J46" s="24"/>
      <c r="K46" s="24"/>
      <c r="L46" s="24"/>
      <c r="M46" s="24"/>
      <c r="N46" s="24"/>
      <c r="O46" s="24"/>
      <c r="P46" s="26">
        <f>COUNTIF(R9:R39,"CH")</f>
        <v>0</v>
      </c>
    </row>
    <row r="47" spans="1:23">
      <c r="A47" s="24" t="s">
        <v>41</v>
      </c>
      <c r="B47" s="24"/>
      <c r="C47" s="24"/>
      <c r="D47" s="24"/>
      <c r="E47" s="24"/>
      <c r="F47" s="24"/>
      <c r="G47" s="18">
        <f>H40</f>
        <v>0</v>
      </c>
      <c r="I47" s="24" t="s">
        <v>74</v>
      </c>
      <c r="J47" s="24"/>
      <c r="K47" s="24"/>
      <c r="L47" s="24"/>
      <c r="M47" s="24"/>
      <c r="N47" s="24"/>
      <c r="O47" s="24"/>
      <c r="P47" s="18">
        <f>P40</f>
        <v>0</v>
      </c>
    </row>
    <row r="48" spans="1:23">
      <c r="A48" s="24" t="s">
        <v>68</v>
      </c>
      <c r="B48" s="24"/>
      <c r="C48" s="24"/>
      <c r="D48" s="24"/>
      <c r="E48" s="24"/>
      <c r="F48" s="24"/>
      <c r="G48" s="18">
        <f>I40</f>
        <v>0</v>
      </c>
      <c r="I48" s="24" t="s">
        <v>75</v>
      </c>
      <c r="J48" s="24"/>
      <c r="K48" s="24"/>
      <c r="L48" s="24"/>
      <c r="M48" s="24"/>
      <c r="N48" s="24"/>
      <c r="O48" s="24"/>
      <c r="P48" s="18">
        <f>V40</f>
        <v>0</v>
      </c>
    </row>
    <row r="49" spans="1:23">
      <c r="A49" s="24" t="s">
        <v>69</v>
      </c>
      <c r="B49" s="24"/>
      <c r="C49" s="24"/>
      <c r="D49" s="24"/>
      <c r="E49" s="24"/>
      <c r="F49" s="24"/>
      <c r="G49" s="18">
        <f>J40</f>
        <v>0</v>
      </c>
      <c r="H49" s="18">
        <f>K40</f>
        <v>0</v>
      </c>
    </row>
    <row r="50" spans="1:23">
      <c r="A50" s="4" t="s">
        <v>76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4" t="s">
        <v>77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6" customHeight="1">
      <c r="A52" s="27" t="s">
        <v>78</v>
      </c>
      <c r="B52" s="27"/>
      <c r="C52" s="27"/>
      <c r="D52" s="27"/>
      <c r="E52" s="27"/>
      <c r="F52" s="27"/>
      <c r="G52" s="27"/>
      <c r="H52" s="27"/>
      <c r="I52" s="27" t="s">
        <v>79</v>
      </c>
      <c r="J52" s="27"/>
      <c r="K52" s="27"/>
      <c r="L52" s="27"/>
      <c r="M52" s="27"/>
      <c r="N52" s="27"/>
      <c r="O52" s="27"/>
      <c r="P52" s="27"/>
      <c r="Q52" s="28" t="s">
        <v>80</v>
      </c>
      <c r="R52" s="28"/>
      <c r="S52" s="28"/>
      <c r="T52" s="28"/>
      <c r="U52" s="28"/>
      <c r="V52" s="28"/>
      <c r="W52" s="28"/>
    </row>
  </sheetData>
  <sheetProtection sheet="1" objects="1" scenarios="1" formatColumns="0" formatRows="0"/>
  <mergeCells count="26">
    <mergeCell ref="S2:V2"/>
    <mergeCell ref="S3:V3"/>
    <mergeCell ref="E7:H7"/>
    <mergeCell ref="I7:K7"/>
    <mergeCell ref="N7:Q7"/>
    <mergeCell ref="R7:V7"/>
    <mergeCell ref="A40:F40"/>
    <mergeCell ref="A41:W41"/>
    <mergeCell ref="A43:F43"/>
    <mergeCell ref="A44:F44"/>
    <mergeCell ref="A45:F45"/>
    <mergeCell ref="A46:F46"/>
    <mergeCell ref="A47:F47"/>
    <mergeCell ref="A48:F48"/>
    <mergeCell ref="A49:F49"/>
    <mergeCell ref="I43:O43"/>
    <mergeCell ref="I44:O44"/>
    <mergeCell ref="I45:O45"/>
    <mergeCell ref="I46:O46"/>
    <mergeCell ref="I47:O47"/>
    <mergeCell ref="I48:O48"/>
    <mergeCell ref="A50:W50"/>
    <mergeCell ref="A51:W51"/>
    <mergeCell ref="A52:H52"/>
    <mergeCell ref="I52:P52"/>
    <mergeCell ref="Q52:W52"/>
  </mergeCells>
  <conditionalFormatting sqref="A9:W39">
    <cfRule type="expression" dxfId="0" priority="1" stopIfTrue="1">
      <formula>$B9=""</formula>
    </cfRule>
    <cfRule type="expression" dxfId="4" priority="7">
      <formula>AND($B9&lt;&gt;"",OR(WEEKDAY($B9,2)=7,$D9&lt;&gt;""))</formula>
    </cfRule>
    <cfRule type="expression" dxfId="5" priority="8">
      <formula>AND($B9&lt;&gt;"",WEEKDAY($B9,2)=6)</formula>
    </cfRule>
  </conditionalFormatting>
  <conditionalFormatting sqref="D9:D39">
    <cfRule type="expression" dxfId="3" priority="6">
      <formula>AND($B9&lt;&gt;"",WEEKDAY($B9,2)=6,$D9&lt;&gt;"")</formula>
    </cfRule>
  </conditionalFormatting>
  <conditionalFormatting sqref="E10:E39">
    <cfRule type="expression" dxfId="2" priority="5">
      <formula>AND($B10&lt;&gt;"",$B9&lt;&gt;"",$E10&lt;&gt;"",$E9&lt;&gt;"",$F9&lt;&gt;"",ROUND((($B10+$E10)-($B9+$F9+IF($F9&lt;$E9,1,0)))*1440,0)&lt;660)</formula>
    </cfRule>
  </conditionalFormatting>
  <conditionalFormatting sqref="E9:F39">
    <cfRule type="expression" dxfId="2" priority="3">
      <formula>OR(AND($E9&lt;&gt;"",$F9=""),AND($E9="",$F9&lt;&gt;""))</formula>
    </cfRule>
  </conditionalFormatting>
  <conditionalFormatting sqref="E9:F39 M9:M39 R9:R39">
    <cfRule type="expression" dxfId="2" priority="4">
      <formula>AND($E9&lt;&gt;"",$F9&lt;&gt;"",OR($M9&lt;&gt;"",$R9&lt;&gt;""))</formula>
    </cfRule>
  </conditionalFormatting>
  <conditionalFormatting sqref="I9:K39">
    <cfRule type="expression" dxfId="1" priority="2">
      <formula>AND(N($I9)&gt;0,OR($J9&lt;&gt;"",$K9&lt;&gt;""),ROUND(N($J9)+N($K9),2)&lt;&gt;ROUND(N($I9),2))</formula>
    </cfRule>
  </conditionalFormatting>
  <dataValidations count="4">
    <dataValidation type="time" allowBlank="1" showInputMessage="1" showErrorMessage="1" errorTitle="Godzina" error="Wpisz godzinę od 0:00 do 23:59, np. 7:00." sqref="E9:F39 N9:O39">
      <formula1>0</formula1>
      <formula2>0.999988425925926</formula2>
    </dataValidation>
    <dataValidation type="list" errorStyle="information" allowBlank="1" showInputMessage="1" showErrorMessage="1" errorTitle="Spoza listy" error="Wpis spoza listy. Możesz go zostawić." sqref="M9:M39">
      <formula1>"W5,WN,WŚ,ND"</formula1>
    </dataValidation>
    <dataValidation type="list" errorStyle="information" allowBlank="1" showInputMessage="1" showErrorMessage="1" errorTitle="Spoza listy" error="Wpis spoza listy. Możesz go zostawić." sqref="R9:R39">
      <formula1>"UW,UŻ,CH,OP,UB,UO"</formula1>
    </dataValidation>
    <dataValidation type="list" errorStyle="information" allowBlank="1" showInputMessage="1" showErrorMessage="1" errorTitle="Spoza listy" error="Wpis spoza listy. Możesz go zostawić." sqref="T9:T39">
      <formula1>"art. 188,sprawy osobiste,siła wyższa,inne"</formula1>
    </dataValidation>
  </dataValidations>
  <pageMargins left="0.197" right="0.197" top="0.197" bottom="0.197" header="0.3" footer="0.3"/>
  <pageSetup paperSize="9" orientation="landscape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2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4.7109375" customWidth="1"/>
    <col min="2" max="2" width="9.7109375" customWidth="1"/>
    <col min="3" max="3" width="5.7109375" customWidth="1"/>
    <col min="4" max="4" width="14.7109375" customWidth="1"/>
    <col min="5" max="6" width="8.7109375" customWidth="1"/>
    <col min="7" max="16" width="7.7109375" customWidth="1"/>
    <col min="17" max="17" width="12.7109375" customWidth="1"/>
    <col min="18" max="18" width="7.7109375" customWidth="1"/>
    <col min="19" max="19" width="6.7109375" customWidth="1"/>
    <col min="20" max="20" width="10.7109375" customWidth="1"/>
    <col min="21" max="21" width="6.7109375" customWidth="1"/>
    <col min="22" max="22" width="7.7109375" customWidth="1"/>
    <col min="23" max="23" width="22.7109375" customWidth="1"/>
    <col min="27" max="27" width="10.7109375" hidden="1" customWidth="1"/>
  </cols>
  <sheetData>
    <row r="1" spans="1:27">
      <c r="A1" s="3" t="s">
        <v>31</v>
      </c>
      <c r="AA1" s="10">
        <f>DATE(Rok,3,1)</f>
        <v>46082</v>
      </c>
    </row>
    <row r="2" spans="1:27">
      <c r="A2" t="str">
        <f>"Miesiąc: "&amp;"marzec"&amp;" "&amp;Rok</f>
        <v>Miesiąc: marzec 2026</v>
      </c>
      <c r="S2" s="11" t="s">
        <v>32</v>
      </c>
      <c r="T2" s="11"/>
      <c r="U2" s="11"/>
      <c r="V2" s="11"/>
      <c r="W2" s="12">
        <f>ROUND(Etat*8*(NETWORKDAYS(AA1,AA2,SwietaData)-SUMPRODUCT((SwietaData&gt;=AA1)*(SwietaData&lt;=AA2)*(WEEKDAY(SwietaData,2)=6))),2)</f>
        <v>176</v>
      </c>
      <c r="AA2" s="10">
        <f>EOMONTH(AA1,0)</f>
        <v>46112</v>
      </c>
    </row>
    <row r="3" spans="1:27">
      <c r="A3" t="str">
        <f>"Pracownik: "&amp;Pracownik</f>
        <v>Pracownik: </v>
      </c>
      <c r="G3" t="str">
        <f>"Stanowisko: "&amp;Stanowisko</f>
        <v>Stanowisko: </v>
      </c>
      <c r="S3" s="11" t="s">
        <v>33</v>
      </c>
      <c r="T3" s="11"/>
      <c r="U3" s="11"/>
      <c r="V3" s="11"/>
      <c r="W3" s="13">
        <f>IF(Etat&gt;0,W2/(8*Etat),"")</f>
        <v>22.0</v>
      </c>
    </row>
    <row r="4" spans="1:27">
      <c r="A4" t="str">
        <f>"Pracodawca: "&amp;Pracodawca</f>
        <v>Pracodawca: </v>
      </c>
      <c r="G4" t="str">
        <f>"Etat: "&amp;ROUND(Etat,2)&amp;"   Rozkład: "&amp;Rozklad</f>
        <v>Etat: 1   Rozkład: </v>
      </c>
    </row>
    <row r="5" spans="1:27">
      <c r="A5" t="str">
        <f>"Okres rozliczeniowy: "&amp;Okres&amp;"   Pora nocna: "&amp;RIGHT("0"&amp;INT(ROUND((NocOd)*1440,0)/60),2)&amp;":"&amp;RIGHT("0"&amp;MOD(ROUND((NocOd)*1440,0),60),2)&amp;"-"&amp;RIGHT("0"&amp;INT(ROUND((MOD(NocOd+8/24,1))*1440,0)/60),2)&amp;":"&amp;RIGHT("0"&amp;MOD(ROUND((MOD(NocOd+8/24,1))*1440,0),60),2)</f>
        <v>Okres rozliczeniowy: 1 miesiąc   Pora nocna: 22:00-06:00</v>
      </c>
    </row>
    <row r="7" spans="1:27">
      <c r="A7" s="14"/>
      <c r="B7" s="14"/>
      <c r="C7" s="14"/>
      <c r="D7" s="14"/>
      <c r="E7" s="14" t="s">
        <v>57</v>
      </c>
      <c r="F7" s="14"/>
      <c r="G7" s="14"/>
      <c r="H7" s="14"/>
      <c r="I7" s="14" t="s">
        <v>58</v>
      </c>
      <c r="J7" s="14"/>
      <c r="K7" s="14"/>
      <c r="L7" s="14"/>
      <c r="M7" s="14"/>
      <c r="N7" s="14" t="s">
        <v>59</v>
      </c>
      <c r="O7" s="14"/>
      <c r="P7" s="14"/>
      <c r="Q7" s="14"/>
      <c r="R7" s="14" t="s">
        <v>60</v>
      </c>
      <c r="S7" s="14"/>
      <c r="T7" s="14"/>
      <c r="U7" s="14"/>
      <c r="V7" s="14"/>
      <c r="W7" s="14"/>
    </row>
    <row r="8" spans="1:27" ht="58" customHeight="1">
      <c r="A8" s="14" t="s">
        <v>34</v>
      </c>
      <c r="B8" s="14" t="s">
        <v>35</v>
      </c>
      <c r="C8" s="14" t="s">
        <v>36</v>
      </c>
      <c r="D8" s="14" t="s">
        <v>37</v>
      </c>
      <c r="E8" s="14" t="s">
        <v>38</v>
      </c>
      <c r="F8" s="14" t="s">
        <v>39</v>
      </c>
      <c r="G8" s="14" t="s">
        <v>40</v>
      </c>
      <c r="H8" s="14" t="s">
        <v>41</v>
      </c>
      <c r="I8" s="14" t="s">
        <v>42</v>
      </c>
      <c r="J8" s="14" t="s">
        <v>43</v>
      </c>
      <c r="K8" s="14" t="s">
        <v>44</v>
      </c>
      <c r="L8" s="14" t="s">
        <v>45</v>
      </c>
      <c r="M8" s="14" t="s">
        <v>46</v>
      </c>
      <c r="N8" s="14" t="s">
        <v>47</v>
      </c>
      <c r="O8" s="14" t="s">
        <v>48</v>
      </c>
      <c r="P8" s="14" t="s">
        <v>49</v>
      </c>
      <c r="Q8" s="14" t="s">
        <v>50</v>
      </c>
      <c r="R8" s="14" t="s">
        <v>51</v>
      </c>
      <c r="S8" s="14" t="s">
        <v>52</v>
      </c>
      <c r="T8" s="14" t="s">
        <v>53</v>
      </c>
      <c r="U8" s="14" t="s">
        <v>54</v>
      </c>
      <c r="V8" s="14" t="s">
        <v>55</v>
      </c>
      <c r="W8" s="14" t="s">
        <v>56</v>
      </c>
    </row>
    <row r="9" spans="1:27">
      <c r="A9" s="15">
        <v>1</v>
      </c>
      <c r="B9" s="10">
        <f>IF(A9&gt;DAY($AA$2),"",DATE(Rok,3,A9))</f>
        <v>46082</v>
      </c>
      <c r="C9" s="15" t="str">
        <f>IF(B9="","",CHOOSE(WEEKDAY(B9,2),"pon","wt","śr","czw","pt","sob","nd"))</f>
        <v>nd</v>
      </c>
      <c r="D9" s="16">
        <f>IF(B9="","",IFERROR(INDEX(SwietaNazwa,MATCH(B9,SwietaData,0)),""))</f>
        <v/>
      </c>
      <c r="E9" s="17"/>
      <c r="F9" s="17"/>
      <c r="G9" s="18">
        <f>IF(OR(E9="",F9=""),"",ROUND(MOD(F9-E9,1)*24,2))</f>
        <v/>
      </c>
      <c r="H9" s="18">
        <f>IF(OR(E9="",F9=""),"",ROUND(24*(MAX(0,MIN(IF(F9&lt;E9,F9+1,F9),NocOd-1+8/24)-MAX(E9,NocOd-1))+MAX(0,MIN(IF(F9&lt;E9,F9+1,F9),NocOd+8/24)-MAX(E9,NocOd))),2))</f>
        <v/>
      </c>
      <c r="I9" s="18">
        <f>IF(G9="","",MAX(0,G9-NormaDoby))</f>
        <v/>
      </c>
      <c r="J9" s="19"/>
      <c r="K9" s="19"/>
      <c r="L9" s="18">
        <f>IF(OR(G9="",B9=""),"",IF(OR(WEEKDAY(B9,2)=7,D9&lt;&gt;""),G9,""))</f>
        <v/>
      </c>
      <c r="M9" s="20"/>
      <c r="N9" s="17"/>
      <c r="O9" s="17"/>
      <c r="P9" s="18">
        <f>IF(OR(N9="",O9=""),"",ROUND(MOD(O9-N9,1)*24,2))</f>
        <v/>
      </c>
      <c r="Q9" s="20"/>
      <c r="R9" s="20"/>
      <c r="S9" s="19"/>
      <c r="T9" s="20"/>
      <c r="U9" s="19"/>
      <c r="V9" s="19"/>
      <c r="W9" s="20">
        <f>IF(B9="","",IF(AND(N(I9)&gt;0,OR(J9&lt;&gt;"",K9&lt;&gt;""),ROUND(N(J9)+N(K9),2)&lt;&gt;ROUND(N(I9),2)),"podział nadgodzin nie zgadza się z sumą",IF(AND(B9&lt;&gt;"",WEEKDAY(B9,2)=6,D9&lt;&gt;""),"dzień wolny za to święto - wyznacz w tym okresie","")))</f>
        <v/>
      </c>
    </row>
    <row r="10" spans="1:27">
      <c r="A10" s="15">
        <v>2</v>
      </c>
      <c r="B10" s="10">
        <f>IF(A10&gt;DAY($AA$2),"",DATE(Rok,3,A10))</f>
        <v>46083</v>
      </c>
      <c r="C10" s="15" t="str">
        <f>IF(B10="","",CHOOSE(WEEKDAY(B10,2),"pon","wt","śr","czw","pt","sob","nd"))</f>
        <v>pon</v>
      </c>
      <c r="D10" s="16">
        <f>IF(B10="","",IFERROR(INDEX(SwietaNazwa,MATCH(B10,SwietaData,0)),""))</f>
        <v/>
      </c>
      <c r="E10" s="17"/>
      <c r="F10" s="17"/>
      <c r="G10" s="18">
        <f>IF(OR(E10="",F10=""),"",ROUND(MOD(F10-E10,1)*24,2))</f>
        <v/>
      </c>
      <c r="H10" s="18">
        <f>IF(OR(E10="",F10=""),"",ROUND(24*(MAX(0,MIN(IF(F10&lt;E10,F10+1,F10),NocOd-1+8/24)-MAX(E10,NocOd-1))+MAX(0,MIN(IF(F10&lt;E10,F10+1,F10),NocOd+8/24)-MAX(E10,NocOd))),2))</f>
        <v/>
      </c>
      <c r="I10" s="18">
        <f>IF(G10="","",MAX(0,G10-NormaDoby))</f>
        <v/>
      </c>
      <c r="J10" s="19"/>
      <c r="K10" s="19"/>
      <c r="L10" s="18">
        <f>IF(OR(G10="",B10=""),"",IF(OR(WEEKDAY(B10,2)=7,D10&lt;&gt;""),G10,""))</f>
        <v/>
      </c>
      <c r="M10" s="20"/>
      <c r="N10" s="17"/>
      <c r="O10" s="17"/>
      <c r="P10" s="18">
        <f>IF(OR(N10="",O10=""),"",ROUND(MOD(O10-N10,1)*24,2))</f>
        <v/>
      </c>
      <c r="Q10" s="20"/>
      <c r="R10" s="20"/>
      <c r="S10" s="19"/>
      <c r="T10" s="20"/>
      <c r="U10" s="19"/>
      <c r="V10" s="19"/>
      <c r="W10" s="20">
        <f>IF(B10="","",IF(AND(N(I10)&gt;0,OR(J10&lt;&gt;"",K10&lt;&gt;""),ROUND(N(J10)+N(K10),2)&lt;&gt;ROUND(N(I10),2)),"podział nadgodzin nie zgadza się z sumą",IF(AND(B10&lt;&gt;"",WEEKDAY(B10,2)=6,D10&lt;&gt;""),"dzień wolny za to święto - wyznacz w tym okresie","")))</f>
        <v/>
      </c>
    </row>
    <row r="11" spans="1:27">
      <c r="A11" s="15">
        <v>3</v>
      </c>
      <c r="B11" s="10">
        <f>IF(A11&gt;DAY($AA$2),"",DATE(Rok,3,A11))</f>
        <v>46084</v>
      </c>
      <c r="C11" s="15" t="str">
        <f>IF(B11="","",CHOOSE(WEEKDAY(B11,2),"pon","wt","śr","czw","pt","sob","nd"))</f>
        <v>wt</v>
      </c>
      <c r="D11" s="16">
        <f>IF(B11="","",IFERROR(INDEX(SwietaNazwa,MATCH(B11,SwietaData,0)),""))</f>
        <v/>
      </c>
      <c r="E11" s="17"/>
      <c r="F11" s="17"/>
      <c r="G11" s="18">
        <f>IF(OR(E11="",F11=""),"",ROUND(MOD(F11-E11,1)*24,2))</f>
        <v/>
      </c>
      <c r="H11" s="18">
        <f>IF(OR(E11="",F11=""),"",ROUND(24*(MAX(0,MIN(IF(F11&lt;E11,F11+1,F11),NocOd-1+8/24)-MAX(E11,NocOd-1))+MAX(0,MIN(IF(F11&lt;E11,F11+1,F11),NocOd+8/24)-MAX(E11,NocOd))),2))</f>
        <v/>
      </c>
      <c r="I11" s="18">
        <f>IF(G11="","",MAX(0,G11-NormaDoby))</f>
        <v/>
      </c>
      <c r="J11" s="19"/>
      <c r="K11" s="19"/>
      <c r="L11" s="18">
        <f>IF(OR(G11="",B11=""),"",IF(OR(WEEKDAY(B11,2)=7,D11&lt;&gt;""),G11,""))</f>
        <v/>
      </c>
      <c r="M11" s="20"/>
      <c r="N11" s="17"/>
      <c r="O11" s="17"/>
      <c r="P11" s="18">
        <f>IF(OR(N11="",O11=""),"",ROUND(MOD(O11-N11,1)*24,2))</f>
        <v/>
      </c>
      <c r="Q11" s="20"/>
      <c r="R11" s="20"/>
      <c r="S11" s="19"/>
      <c r="T11" s="20"/>
      <c r="U11" s="19"/>
      <c r="V11" s="19"/>
      <c r="W11" s="20">
        <f>IF(B11="","",IF(AND(N(I11)&gt;0,OR(J11&lt;&gt;"",K11&lt;&gt;""),ROUND(N(J11)+N(K11),2)&lt;&gt;ROUND(N(I11),2)),"podział nadgodzin nie zgadza się z sumą",IF(AND(B11&lt;&gt;"",WEEKDAY(B11,2)=6,D11&lt;&gt;""),"dzień wolny za to święto - wyznacz w tym okresie","")))</f>
        <v/>
      </c>
    </row>
    <row r="12" spans="1:27">
      <c r="A12" s="15">
        <v>4</v>
      </c>
      <c r="B12" s="10">
        <f>IF(A12&gt;DAY($AA$2),"",DATE(Rok,3,A12))</f>
        <v>46085</v>
      </c>
      <c r="C12" s="15" t="str">
        <f>IF(B12="","",CHOOSE(WEEKDAY(B12,2),"pon","wt","śr","czw","pt","sob","nd"))</f>
        <v>śr</v>
      </c>
      <c r="D12" s="16">
        <f>IF(B12="","",IFERROR(INDEX(SwietaNazwa,MATCH(B12,SwietaData,0)),""))</f>
        <v/>
      </c>
      <c r="E12" s="17"/>
      <c r="F12" s="17"/>
      <c r="G12" s="18">
        <f>IF(OR(E12="",F12=""),"",ROUND(MOD(F12-E12,1)*24,2))</f>
        <v/>
      </c>
      <c r="H12" s="18">
        <f>IF(OR(E12="",F12=""),"",ROUND(24*(MAX(0,MIN(IF(F12&lt;E12,F12+1,F12),NocOd-1+8/24)-MAX(E12,NocOd-1))+MAX(0,MIN(IF(F12&lt;E12,F12+1,F12),NocOd+8/24)-MAX(E12,NocOd))),2))</f>
        <v/>
      </c>
      <c r="I12" s="18">
        <f>IF(G12="","",MAX(0,G12-NormaDoby))</f>
        <v/>
      </c>
      <c r="J12" s="19"/>
      <c r="K12" s="19"/>
      <c r="L12" s="18">
        <f>IF(OR(G12="",B12=""),"",IF(OR(WEEKDAY(B12,2)=7,D12&lt;&gt;""),G12,""))</f>
        <v/>
      </c>
      <c r="M12" s="20"/>
      <c r="N12" s="17"/>
      <c r="O12" s="17"/>
      <c r="P12" s="18">
        <f>IF(OR(N12="",O12=""),"",ROUND(MOD(O12-N12,1)*24,2))</f>
        <v/>
      </c>
      <c r="Q12" s="20"/>
      <c r="R12" s="20"/>
      <c r="S12" s="19"/>
      <c r="T12" s="20"/>
      <c r="U12" s="19"/>
      <c r="V12" s="19"/>
      <c r="W12" s="20">
        <f>IF(B12="","",IF(AND(N(I12)&gt;0,OR(J12&lt;&gt;"",K12&lt;&gt;""),ROUND(N(J12)+N(K12),2)&lt;&gt;ROUND(N(I12),2)),"podział nadgodzin nie zgadza się z sumą",IF(AND(B12&lt;&gt;"",WEEKDAY(B12,2)=6,D12&lt;&gt;""),"dzień wolny za to święto - wyznacz w tym okresie","")))</f>
        <v/>
      </c>
    </row>
    <row r="13" spans="1:27">
      <c r="A13" s="15">
        <v>5</v>
      </c>
      <c r="B13" s="10">
        <f>IF(A13&gt;DAY($AA$2),"",DATE(Rok,3,A13))</f>
        <v>46086</v>
      </c>
      <c r="C13" s="15" t="str">
        <f>IF(B13="","",CHOOSE(WEEKDAY(B13,2),"pon","wt","śr","czw","pt","sob","nd"))</f>
        <v>czw</v>
      </c>
      <c r="D13" s="16">
        <f>IF(B13="","",IFERROR(INDEX(SwietaNazwa,MATCH(B13,SwietaData,0)),""))</f>
        <v/>
      </c>
      <c r="E13" s="17"/>
      <c r="F13" s="17"/>
      <c r="G13" s="18">
        <f>IF(OR(E13="",F13=""),"",ROUND(MOD(F13-E13,1)*24,2))</f>
        <v/>
      </c>
      <c r="H13" s="18">
        <f>IF(OR(E13="",F13=""),"",ROUND(24*(MAX(0,MIN(IF(F13&lt;E13,F13+1,F13),NocOd-1+8/24)-MAX(E13,NocOd-1))+MAX(0,MIN(IF(F13&lt;E13,F13+1,F13),NocOd+8/24)-MAX(E13,NocOd))),2))</f>
        <v/>
      </c>
      <c r="I13" s="18">
        <f>IF(G13="","",MAX(0,G13-NormaDoby))</f>
        <v/>
      </c>
      <c r="J13" s="19"/>
      <c r="K13" s="19"/>
      <c r="L13" s="18">
        <f>IF(OR(G13="",B13=""),"",IF(OR(WEEKDAY(B13,2)=7,D13&lt;&gt;""),G13,""))</f>
        <v/>
      </c>
      <c r="M13" s="20"/>
      <c r="N13" s="17"/>
      <c r="O13" s="17"/>
      <c r="P13" s="18">
        <f>IF(OR(N13="",O13=""),"",ROUND(MOD(O13-N13,1)*24,2))</f>
        <v/>
      </c>
      <c r="Q13" s="20"/>
      <c r="R13" s="20"/>
      <c r="S13" s="19"/>
      <c r="T13" s="20"/>
      <c r="U13" s="19"/>
      <c r="V13" s="19"/>
      <c r="W13" s="20">
        <f>IF(B13="","",IF(AND(N(I13)&gt;0,OR(J13&lt;&gt;"",K13&lt;&gt;""),ROUND(N(J13)+N(K13),2)&lt;&gt;ROUND(N(I13),2)),"podział nadgodzin nie zgadza się z sumą",IF(AND(B13&lt;&gt;"",WEEKDAY(B13,2)=6,D13&lt;&gt;""),"dzień wolny za to święto - wyznacz w tym okresie","")))</f>
        <v/>
      </c>
    </row>
    <row r="14" spans="1:27">
      <c r="A14" s="15">
        <v>6</v>
      </c>
      <c r="B14" s="10">
        <f>IF(A14&gt;DAY($AA$2),"",DATE(Rok,3,A14))</f>
        <v>46087</v>
      </c>
      <c r="C14" s="15" t="str">
        <f>IF(B14="","",CHOOSE(WEEKDAY(B14,2),"pon","wt","śr","czw","pt","sob","nd"))</f>
        <v>pt</v>
      </c>
      <c r="D14" s="16">
        <f>IF(B14="","",IFERROR(INDEX(SwietaNazwa,MATCH(B14,SwietaData,0)),""))</f>
        <v/>
      </c>
      <c r="E14" s="17"/>
      <c r="F14" s="17"/>
      <c r="G14" s="18">
        <f>IF(OR(E14="",F14=""),"",ROUND(MOD(F14-E14,1)*24,2))</f>
        <v/>
      </c>
      <c r="H14" s="18">
        <f>IF(OR(E14="",F14=""),"",ROUND(24*(MAX(0,MIN(IF(F14&lt;E14,F14+1,F14),NocOd-1+8/24)-MAX(E14,NocOd-1))+MAX(0,MIN(IF(F14&lt;E14,F14+1,F14),NocOd+8/24)-MAX(E14,NocOd))),2))</f>
        <v/>
      </c>
      <c r="I14" s="18">
        <f>IF(G14="","",MAX(0,G14-NormaDoby))</f>
        <v/>
      </c>
      <c r="J14" s="19"/>
      <c r="K14" s="19"/>
      <c r="L14" s="18">
        <f>IF(OR(G14="",B14=""),"",IF(OR(WEEKDAY(B14,2)=7,D14&lt;&gt;""),G14,""))</f>
        <v/>
      </c>
      <c r="M14" s="20"/>
      <c r="N14" s="17"/>
      <c r="O14" s="17"/>
      <c r="P14" s="18">
        <f>IF(OR(N14="",O14=""),"",ROUND(MOD(O14-N14,1)*24,2))</f>
        <v/>
      </c>
      <c r="Q14" s="20"/>
      <c r="R14" s="20"/>
      <c r="S14" s="19"/>
      <c r="T14" s="20"/>
      <c r="U14" s="19"/>
      <c r="V14" s="19"/>
      <c r="W14" s="20">
        <f>IF(B14="","",IF(AND(N(I14)&gt;0,OR(J14&lt;&gt;"",K14&lt;&gt;""),ROUND(N(J14)+N(K14),2)&lt;&gt;ROUND(N(I14),2)),"podział nadgodzin nie zgadza się z sumą",IF(AND(B14&lt;&gt;"",WEEKDAY(B14,2)=6,D14&lt;&gt;""),"dzień wolny za to święto - wyznacz w tym okresie","")))</f>
        <v/>
      </c>
    </row>
    <row r="15" spans="1:27">
      <c r="A15" s="15">
        <v>7</v>
      </c>
      <c r="B15" s="10">
        <f>IF(A15&gt;DAY($AA$2),"",DATE(Rok,3,A15))</f>
        <v>46088</v>
      </c>
      <c r="C15" s="15" t="str">
        <f>IF(B15="","",CHOOSE(WEEKDAY(B15,2),"pon","wt","śr","czw","pt","sob","nd"))</f>
        <v>sob</v>
      </c>
      <c r="D15" s="16">
        <f>IF(B15="","",IFERROR(INDEX(SwietaNazwa,MATCH(B15,SwietaData,0)),""))</f>
        <v/>
      </c>
      <c r="E15" s="17"/>
      <c r="F15" s="17"/>
      <c r="G15" s="18">
        <f>IF(OR(E15="",F15=""),"",ROUND(MOD(F15-E15,1)*24,2))</f>
        <v/>
      </c>
      <c r="H15" s="18">
        <f>IF(OR(E15="",F15=""),"",ROUND(24*(MAX(0,MIN(IF(F15&lt;E15,F15+1,F15),NocOd-1+8/24)-MAX(E15,NocOd-1))+MAX(0,MIN(IF(F15&lt;E15,F15+1,F15),NocOd+8/24)-MAX(E15,NocOd))),2))</f>
        <v/>
      </c>
      <c r="I15" s="18">
        <f>IF(G15="","",MAX(0,G15-NormaDoby))</f>
        <v/>
      </c>
      <c r="J15" s="19"/>
      <c r="K15" s="19"/>
      <c r="L15" s="18">
        <f>IF(OR(G15="",B15=""),"",IF(OR(WEEKDAY(B15,2)=7,D15&lt;&gt;""),G15,""))</f>
        <v/>
      </c>
      <c r="M15" s="20"/>
      <c r="N15" s="17"/>
      <c r="O15" s="17"/>
      <c r="P15" s="18">
        <f>IF(OR(N15="",O15=""),"",ROUND(MOD(O15-N15,1)*24,2))</f>
        <v/>
      </c>
      <c r="Q15" s="20"/>
      <c r="R15" s="20"/>
      <c r="S15" s="19"/>
      <c r="T15" s="20"/>
      <c r="U15" s="19"/>
      <c r="V15" s="19"/>
      <c r="W15" s="20">
        <f>IF(B15="","",IF(AND(N(I15)&gt;0,OR(J15&lt;&gt;"",K15&lt;&gt;""),ROUND(N(J15)+N(K15),2)&lt;&gt;ROUND(N(I15),2)),"podział nadgodzin nie zgadza się z sumą",IF(AND(B15&lt;&gt;"",WEEKDAY(B15,2)=6,D15&lt;&gt;""),"dzień wolny za to święto - wyznacz w tym okresie","")))</f>
        <v/>
      </c>
    </row>
    <row r="16" spans="1:27">
      <c r="A16" s="15">
        <v>8</v>
      </c>
      <c r="B16" s="10">
        <f>IF(A16&gt;DAY($AA$2),"",DATE(Rok,3,A16))</f>
        <v>46089</v>
      </c>
      <c r="C16" s="15" t="str">
        <f>IF(B16="","",CHOOSE(WEEKDAY(B16,2),"pon","wt","śr","czw","pt","sob","nd"))</f>
        <v>nd</v>
      </c>
      <c r="D16" s="16">
        <f>IF(B16="","",IFERROR(INDEX(SwietaNazwa,MATCH(B16,SwietaData,0)),""))</f>
        <v/>
      </c>
      <c r="E16" s="17"/>
      <c r="F16" s="17"/>
      <c r="G16" s="18">
        <f>IF(OR(E16="",F16=""),"",ROUND(MOD(F16-E16,1)*24,2))</f>
        <v/>
      </c>
      <c r="H16" s="18">
        <f>IF(OR(E16="",F16=""),"",ROUND(24*(MAX(0,MIN(IF(F16&lt;E16,F16+1,F16),NocOd-1+8/24)-MAX(E16,NocOd-1))+MAX(0,MIN(IF(F16&lt;E16,F16+1,F16),NocOd+8/24)-MAX(E16,NocOd))),2))</f>
        <v/>
      </c>
      <c r="I16" s="18">
        <f>IF(G16="","",MAX(0,G16-NormaDoby))</f>
        <v/>
      </c>
      <c r="J16" s="19"/>
      <c r="K16" s="19"/>
      <c r="L16" s="18">
        <f>IF(OR(G16="",B16=""),"",IF(OR(WEEKDAY(B16,2)=7,D16&lt;&gt;""),G16,""))</f>
        <v/>
      </c>
      <c r="M16" s="20"/>
      <c r="N16" s="17"/>
      <c r="O16" s="17"/>
      <c r="P16" s="18">
        <f>IF(OR(N16="",O16=""),"",ROUND(MOD(O16-N16,1)*24,2))</f>
        <v/>
      </c>
      <c r="Q16" s="20"/>
      <c r="R16" s="20"/>
      <c r="S16" s="19"/>
      <c r="T16" s="20"/>
      <c r="U16" s="19"/>
      <c r="V16" s="19"/>
      <c r="W16" s="20">
        <f>IF(B16="","",IF(AND(N(I16)&gt;0,OR(J16&lt;&gt;"",K16&lt;&gt;""),ROUND(N(J16)+N(K16),2)&lt;&gt;ROUND(N(I16),2)),"podział nadgodzin nie zgadza się z sumą",IF(AND(B16&lt;&gt;"",WEEKDAY(B16,2)=6,D16&lt;&gt;""),"dzień wolny za to święto - wyznacz w tym okresie","")))</f>
        <v/>
      </c>
    </row>
    <row r="17" spans="1:23">
      <c r="A17" s="15">
        <v>9</v>
      </c>
      <c r="B17" s="10">
        <f>IF(A17&gt;DAY($AA$2),"",DATE(Rok,3,A17))</f>
        <v>46090</v>
      </c>
      <c r="C17" s="15" t="str">
        <f>IF(B17="","",CHOOSE(WEEKDAY(B17,2),"pon","wt","śr","czw","pt","sob","nd"))</f>
        <v>pon</v>
      </c>
      <c r="D17" s="16">
        <f>IF(B17="","",IFERROR(INDEX(SwietaNazwa,MATCH(B17,SwietaData,0)),""))</f>
        <v/>
      </c>
      <c r="E17" s="17"/>
      <c r="F17" s="17"/>
      <c r="G17" s="18">
        <f>IF(OR(E17="",F17=""),"",ROUND(MOD(F17-E17,1)*24,2))</f>
        <v/>
      </c>
      <c r="H17" s="18">
        <f>IF(OR(E17="",F17=""),"",ROUND(24*(MAX(0,MIN(IF(F17&lt;E17,F17+1,F17),NocOd-1+8/24)-MAX(E17,NocOd-1))+MAX(0,MIN(IF(F17&lt;E17,F17+1,F17),NocOd+8/24)-MAX(E17,NocOd))),2))</f>
        <v/>
      </c>
      <c r="I17" s="18">
        <f>IF(G17="","",MAX(0,G17-NormaDoby))</f>
        <v/>
      </c>
      <c r="J17" s="19"/>
      <c r="K17" s="19"/>
      <c r="L17" s="18">
        <f>IF(OR(G17="",B17=""),"",IF(OR(WEEKDAY(B17,2)=7,D17&lt;&gt;""),G17,""))</f>
        <v/>
      </c>
      <c r="M17" s="20"/>
      <c r="N17" s="17"/>
      <c r="O17" s="17"/>
      <c r="P17" s="18">
        <f>IF(OR(N17="",O17=""),"",ROUND(MOD(O17-N17,1)*24,2))</f>
        <v/>
      </c>
      <c r="Q17" s="20"/>
      <c r="R17" s="20"/>
      <c r="S17" s="19"/>
      <c r="T17" s="20"/>
      <c r="U17" s="19"/>
      <c r="V17" s="19"/>
      <c r="W17" s="20">
        <f>IF(B17="","",IF(AND(N(I17)&gt;0,OR(J17&lt;&gt;"",K17&lt;&gt;""),ROUND(N(J17)+N(K17),2)&lt;&gt;ROUND(N(I17),2)),"podział nadgodzin nie zgadza się z sumą",IF(AND(B17&lt;&gt;"",WEEKDAY(B17,2)=6,D17&lt;&gt;""),"dzień wolny za to święto - wyznacz w tym okresie","")))</f>
        <v/>
      </c>
    </row>
    <row r="18" spans="1:23">
      <c r="A18" s="15">
        <v>10</v>
      </c>
      <c r="B18" s="10">
        <f>IF(A18&gt;DAY($AA$2),"",DATE(Rok,3,A18))</f>
        <v>46091</v>
      </c>
      <c r="C18" s="15" t="str">
        <f>IF(B18="","",CHOOSE(WEEKDAY(B18,2),"pon","wt","śr","czw","pt","sob","nd"))</f>
        <v>wt</v>
      </c>
      <c r="D18" s="16">
        <f>IF(B18="","",IFERROR(INDEX(SwietaNazwa,MATCH(B18,SwietaData,0)),""))</f>
        <v/>
      </c>
      <c r="E18" s="17"/>
      <c r="F18" s="17"/>
      <c r="G18" s="18">
        <f>IF(OR(E18="",F18=""),"",ROUND(MOD(F18-E18,1)*24,2))</f>
        <v/>
      </c>
      <c r="H18" s="18">
        <f>IF(OR(E18="",F18=""),"",ROUND(24*(MAX(0,MIN(IF(F18&lt;E18,F18+1,F18),NocOd-1+8/24)-MAX(E18,NocOd-1))+MAX(0,MIN(IF(F18&lt;E18,F18+1,F18),NocOd+8/24)-MAX(E18,NocOd))),2))</f>
        <v/>
      </c>
      <c r="I18" s="18">
        <f>IF(G18="","",MAX(0,G18-NormaDoby))</f>
        <v/>
      </c>
      <c r="J18" s="19"/>
      <c r="K18" s="19"/>
      <c r="L18" s="18">
        <f>IF(OR(G18="",B18=""),"",IF(OR(WEEKDAY(B18,2)=7,D18&lt;&gt;""),G18,""))</f>
        <v/>
      </c>
      <c r="M18" s="20"/>
      <c r="N18" s="17"/>
      <c r="O18" s="17"/>
      <c r="P18" s="18">
        <f>IF(OR(N18="",O18=""),"",ROUND(MOD(O18-N18,1)*24,2))</f>
        <v/>
      </c>
      <c r="Q18" s="20"/>
      <c r="R18" s="20"/>
      <c r="S18" s="19"/>
      <c r="T18" s="20"/>
      <c r="U18" s="19"/>
      <c r="V18" s="19"/>
      <c r="W18" s="20">
        <f>IF(B18="","",IF(AND(N(I18)&gt;0,OR(J18&lt;&gt;"",K18&lt;&gt;""),ROUND(N(J18)+N(K18),2)&lt;&gt;ROUND(N(I18),2)),"podział nadgodzin nie zgadza się z sumą",IF(AND(B18&lt;&gt;"",WEEKDAY(B18,2)=6,D18&lt;&gt;""),"dzień wolny za to święto - wyznacz w tym okresie","")))</f>
        <v/>
      </c>
    </row>
    <row r="19" spans="1:23">
      <c r="A19" s="15">
        <v>11</v>
      </c>
      <c r="B19" s="10">
        <f>IF(A19&gt;DAY($AA$2),"",DATE(Rok,3,A19))</f>
        <v>46092</v>
      </c>
      <c r="C19" s="15" t="str">
        <f>IF(B19="","",CHOOSE(WEEKDAY(B19,2),"pon","wt","śr","czw","pt","sob","nd"))</f>
        <v>śr</v>
      </c>
      <c r="D19" s="16">
        <f>IF(B19="","",IFERROR(INDEX(SwietaNazwa,MATCH(B19,SwietaData,0)),""))</f>
        <v/>
      </c>
      <c r="E19" s="17"/>
      <c r="F19" s="17"/>
      <c r="G19" s="18">
        <f>IF(OR(E19="",F19=""),"",ROUND(MOD(F19-E19,1)*24,2))</f>
        <v/>
      </c>
      <c r="H19" s="18">
        <f>IF(OR(E19="",F19=""),"",ROUND(24*(MAX(0,MIN(IF(F19&lt;E19,F19+1,F19),NocOd-1+8/24)-MAX(E19,NocOd-1))+MAX(0,MIN(IF(F19&lt;E19,F19+1,F19),NocOd+8/24)-MAX(E19,NocOd))),2))</f>
        <v/>
      </c>
      <c r="I19" s="18">
        <f>IF(G19="","",MAX(0,G19-NormaDoby))</f>
        <v/>
      </c>
      <c r="J19" s="19"/>
      <c r="K19" s="19"/>
      <c r="L19" s="18">
        <f>IF(OR(G19="",B19=""),"",IF(OR(WEEKDAY(B19,2)=7,D19&lt;&gt;""),G19,""))</f>
        <v/>
      </c>
      <c r="M19" s="20"/>
      <c r="N19" s="17"/>
      <c r="O19" s="17"/>
      <c r="P19" s="18">
        <f>IF(OR(N19="",O19=""),"",ROUND(MOD(O19-N19,1)*24,2))</f>
        <v/>
      </c>
      <c r="Q19" s="20"/>
      <c r="R19" s="20"/>
      <c r="S19" s="19"/>
      <c r="T19" s="20"/>
      <c r="U19" s="19"/>
      <c r="V19" s="19"/>
      <c r="W19" s="20">
        <f>IF(B19="","",IF(AND(N(I19)&gt;0,OR(J19&lt;&gt;"",K19&lt;&gt;""),ROUND(N(J19)+N(K19),2)&lt;&gt;ROUND(N(I19),2)),"podział nadgodzin nie zgadza się z sumą",IF(AND(B19&lt;&gt;"",WEEKDAY(B19,2)=6,D19&lt;&gt;""),"dzień wolny za to święto - wyznacz w tym okresie","")))</f>
        <v/>
      </c>
    </row>
    <row r="20" spans="1:23">
      <c r="A20" s="15">
        <v>12</v>
      </c>
      <c r="B20" s="10">
        <f>IF(A20&gt;DAY($AA$2),"",DATE(Rok,3,A20))</f>
        <v>46093</v>
      </c>
      <c r="C20" s="15" t="str">
        <f>IF(B20="","",CHOOSE(WEEKDAY(B20,2),"pon","wt","śr","czw","pt","sob","nd"))</f>
        <v>czw</v>
      </c>
      <c r="D20" s="16">
        <f>IF(B20="","",IFERROR(INDEX(SwietaNazwa,MATCH(B20,SwietaData,0)),""))</f>
        <v/>
      </c>
      <c r="E20" s="17"/>
      <c r="F20" s="17"/>
      <c r="G20" s="18">
        <f>IF(OR(E20="",F20=""),"",ROUND(MOD(F20-E20,1)*24,2))</f>
        <v/>
      </c>
      <c r="H20" s="18">
        <f>IF(OR(E20="",F20=""),"",ROUND(24*(MAX(0,MIN(IF(F20&lt;E20,F20+1,F20),NocOd-1+8/24)-MAX(E20,NocOd-1))+MAX(0,MIN(IF(F20&lt;E20,F20+1,F20),NocOd+8/24)-MAX(E20,NocOd))),2))</f>
        <v/>
      </c>
      <c r="I20" s="18">
        <f>IF(G20="","",MAX(0,G20-NormaDoby))</f>
        <v/>
      </c>
      <c r="J20" s="19"/>
      <c r="K20" s="19"/>
      <c r="L20" s="18">
        <f>IF(OR(G20="",B20=""),"",IF(OR(WEEKDAY(B20,2)=7,D20&lt;&gt;""),G20,""))</f>
        <v/>
      </c>
      <c r="M20" s="20"/>
      <c r="N20" s="17"/>
      <c r="O20" s="17"/>
      <c r="P20" s="18">
        <f>IF(OR(N20="",O20=""),"",ROUND(MOD(O20-N20,1)*24,2))</f>
        <v/>
      </c>
      <c r="Q20" s="20"/>
      <c r="R20" s="20"/>
      <c r="S20" s="19"/>
      <c r="T20" s="20"/>
      <c r="U20" s="19"/>
      <c r="V20" s="19"/>
      <c r="W20" s="20">
        <f>IF(B20="","",IF(AND(N(I20)&gt;0,OR(J20&lt;&gt;"",K20&lt;&gt;""),ROUND(N(J20)+N(K20),2)&lt;&gt;ROUND(N(I20),2)),"podział nadgodzin nie zgadza się z sumą",IF(AND(B20&lt;&gt;"",WEEKDAY(B20,2)=6,D20&lt;&gt;""),"dzień wolny za to święto - wyznacz w tym okresie","")))</f>
        <v/>
      </c>
    </row>
    <row r="21" spans="1:23">
      <c r="A21" s="15">
        <v>13</v>
      </c>
      <c r="B21" s="10">
        <f>IF(A21&gt;DAY($AA$2),"",DATE(Rok,3,A21))</f>
        <v>46094</v>
      </c>
      <c r="C21" s="15" t="str">
        <f>IF(B21="","",CHOOSE(WEEKDAY(B21,2),"pon","wt","śr","czw","pt","sob","nd"))</f>
        <v>pt</v>
      </c>
      <c r="D21" s="16">
        <f>IF(B21="","",IFERROR(INDEX(SwietaNazwa,MATCH(B21,SwietaData,0)),""))</f>
        <v/>
      </c>
      <c r="E21" s="17"/>
      <c r="F21" s="17"/>
      <c r="G21" s="18">
        <f>IF(OR(E21="",F21=""),"",ROUND(MOD(F21-E21,1)*24,2))</f>
        <v/>
      </c>
      <c r="H21" s="18">
        <f>IF(OR(E21="",F21=""),"",ROUND(24*(MAX(0,MIN(IF(F21&lt;E21,F21+1,F21),NocOd-1+8/24)-MAX(E21,NocOd-1))+MAX(0,MIN(IF(F21&lt;E21,F21+1,F21),NocOd+8/24)-MAX(E21,NocOd))),2))</f>
        <v/>
      </c>
      <c r="I21" s="18">
        <f>IF(G21="","",MAX(0,G21-NormaDoby))</f>
        <v/>
      </c>
      <c r="J21" s="19"/>
      <c r="K21" s="19"/>
      <c r="L21" s="18">
        <f>IF(OR(G21="",B21=""),"",IF(OR(WEEKDAY(B21,2)=7,D21&lt;&gt;""),G21,""))</f>
        <v/>
      </c>
      <c r="M21" s="20"/>
      <c r="N21" s="17"/>
      <c r="O21" s="17"/>
      <c r="P21" s="18">
        <f>IF(OR(N21="",O21=""),"",ROUND(MOD(O21-N21,1)*24,2))</f>
        <v/>
      </c>
      <c r="Q21" s="20"/>
      <c r="R21" s="20"/>
      <c r="S21" s="19"/>
      <c r="T21" s="20"/>
      <c r="U21" s="19"/>
      <c r="V21" s="19"/>
      <c r="W21" s="20">
        <f>IF(B21="","",IF(AND(N(I21)&gt;0,OR(J21&lt;&gt;"",K21&lt;&gt;""),ROUND(N(J21)+N(K21),2)&lt;&gt;ROUND(N(I21),2)),"podział nadgodzin nie zgadza się z sumą",IF(AND(B21&lt;&gt;"",WEEKDAY(B21,2)=6,D21&lt;&gt;""),"dzień wolny za to święto - wyznacz w tym okresie","")))</f>
        <v/>
      </c>
    </row>
    <row r="22" spans="1:23">
      <c r="A22" s="15">
        <v>14</v>
      </c>
      <c r="B22" s="10">
        <f>IF(A22&gt;DAY($AA$2),"",DATE(Rok,3,A22))</f>
        <v>46095</v>
      </c>
      <c r="C22" s="15" t="str">
        <f>IF(B22="","",CHOOSE(WEEKDAY(B22,2),"pon","wt","śr","czw","pt","sob","nd"))</f>
        <v>sob</v>
      </c>
      <c r="D22" s="16">
        <f>IF(B22="","",IFERROR(INDEX(SwietaNazwa,MATCH(B22,SwietaData,0)),""))</f>
        <v/>
      </c>
      <c r="E22" s="17"/>
      <c r="F22" s="17"/>
      <c r="G22" s="18">
        <f>IF(OR(E22="",F22=""),"",ROUND(MOD(F22-E22,1)*24,2))</f>
        <v/>
      </c>
      <c r="H22" s="18">
        <f>IF(OR(E22="",F22=""),"",ROUND(24*(MAX(0,MIN(IF(F22&lt;E22,F22+1,F22),NocOd-1+8/24)-MAX(E22,NocOd-1))+MAX(0,MIN(IF(F22&lt;E22,F22+1,F22),NocOd+8/24)-MAX(E22,NocOd))),2))</f>
        <v/>
      </c>
      <c r="I22" s="18">
        <f>IF(G22="","",MAX(0,G22-NormaDoby))</f>
        <v/>
      </c>
      <c r="J22" s="19"/>
      <c r="K22" s="19"/>
      <c r="L22" s="18">
        <f>IF(OR(G22="",B22=""),"",IF(OR(WEEKDAY(B22,2)=7,D22&lt;&gt;""),G22,""))</f>
        <v/>
      </c>
      <c r="M22" s="20"/>
      <c r="N22" s="17"/>
      <c r="O22" s="17"/>
      <c r="P22" s="18">
        <f>IF(OR(N22="",O22=""),"",ROUND(MOD(O22-N22,1)*24,2))</f>
        <v/>
      </c>
      <c r="Q22" s="20"/>
      <c r="R22" s="20"/>
      <c r="S22" s="19"/>
      <c r="T22" s="20"/>
      <c r="U22" s="19"/>
      <c r="V22" s="19"/>
      <c r="W22" s="20">
        <f>IF(B22="","",IF(AND(N(I22)&gt;0,OR(J22&lt;&gt;"",K22&lt;&gt;""),ROUND(N(J22)+N(K22),2)&lt;&gt;ROUND(N(I22),2)),"podział nadgodzin nie zgadza się z sumą",IF(AND(B22&lt;&gt;"",WEEKDAY(B22,2)=6,D22&lt;&gt;""),"dzień wolny za to święto - wyznacz w tym okresie","")))</f>
        <v/>
      </c>
    </row>
    <row r="23" spans="1:23">
      <c r="A23" s="15">
        <v>15</v>
      </c>
      <c r="B23" s="10">
        <f>IF(A23&gt;DAY($AA$2),"",DATE(Rok,3,A23))</f>
        <v>46096</v>
      </c>
      <c r="C23" s="15" t="str">
        <f>IF(B23="","",CHOOSE(WEEKDAY(B23,2),"pon","wt","śr","czw","pt","sob","nd"))</f>
        <v>nd</v>
      </c>
      <c r="D23" s="16">
        <f>IF(B23="","",IFERROR(INDEX(SwietaNazwa,MATCH(B23,SwietaData,0)),""))</f>
        <v/>
      </c>
      <c r="E23" s="17"/>
      <c r="F23" s="17"/>
      <c r="G23" s="18">
        <f>IF(OR(E23="",F23=""),"",ROUND(MOD(F23-E23,1)*24,2))</f>
        <v/>
      </c>
      <c r="H23" s="18">
        <f>IF(OR(E23="",F23=""),"",ROUND(24*(MAX(0,MIN(IF(F23&lt;E23,F23+1,F23),NocOd-1+8/24)-MAX(E23,NocOd-1))+MAX(0,MIN(IF(F23&lt;E23,F23+1,F23),NocOd+8/24)-MAX(E23,NocOd))),2))</f>
        <v/>
      </c>
      <c r="I23" s="18">
        <f>IF(G23="","",MAX(0,G23-NormaDoby))</f>
        <v/>
      </c>
      <c r="J23" s="19"/>
      <c r="K23" s="19"/>
      <c r="L23" s="18">
        <f>IF(OR(G23="",B23=""),"",IF(OR(WEEKDAY(B23,2)=7,D23&lt;&gt;""),G23,""))</f>
        <v/>
      </c>
      <c r="M23" s="20"/>
      <c r="N23" s="17"/>
      <c r="O23" s="17"/>
      <c r="P23" s="18">
        <f>IF(OR(N23="",O23=""),"",ROUND(MOD(O23-N23,1)*24,2))</f>
        <v/>
      </c>
      <c r="Q23" s="20"/>
      <c r="R23" s="20"/>
      <c r="S23" s="19"/>
      <c r="T23" s="20"/>
      <c r="U23" s="19"/>
      <c r="V23" s="19"/>
      <c r="W23" s="20">
        <f>IF(B23="","",IF(AND(N(I23)&gt;0,OR(J23&lt;&gt;"",K23&lt;&gt;""),ROUND(N(J23)+N(K23),2)&lt;&gt;ROUND(N(I23),2)),"podział nadgodzin nie zgadza się z sumą",IF(AND(B23&lt;&gt;"",WEEKDAY(B23,2)=6,D23&lt;&gt;""),"dzień wolny za to święto - wyznacz w tym okresie","")))</f>
        <v/>
      </c>
    </row>
    <row r="24" spans="1:23">
      <c r="A24" s="15">
        <v>16</v>
      </c>
      <c r="B24" s="10">
        <f>IF(A24&gt;DAY($AA$2),"",DATE(Rok,3,A24))</f>
        <v>46097</v>
      </c>
      <c r="C24" s="15" t="str">
        <f>IF(B24="","",CHOOSE(WEEKDAY(B24,2),"pon","wt","śr","czw","pt","sob","nd"))</f>
        <v>pon</v>
      </c>
      <c r="D24" s="16">
        <f>IF(B24="","",IFERROR(INDEX(SwietaNazwa,MATCH(B24,SwietaData,0)),""))</f>
        <v/>
      </c>
      <c r="E24" s="17"/>
      <c r="F24" s="17"/>
      <c r="G24" s="18">
        <f>IF(OR(E24="",F24=""),"",ROUND(MOD(F24-E24,1)*24,2))</f>
        <v/>
      </c>
      <c r="H24" s="18">
        <f>IF(OR(E24="",F24=""),"",ROUND(24*(MAX(0,MIN(IF(F24&lt;E24,F24+1,F24),NocOd-1+8/24)-MAX(E24,NocOd-1))+MAX(0,MIN(IF(F24&lt;E24,F24+1,F24),NocOd+8/24)-MAX(E24,NocOd))),2))</f>
        <v/>
      </c>
      <c r="I24" s="18">
        <f>IF(G24="","",MAX(0,G24-NormaDoby))</f>
        <v/>
      </c>
      <c r="J24" s="19"/>
      <c r="K24" s="19"/>
      <c r="L24" s="18">
        <f>IF(OR(G24="",B24=""),"",IF(OR(WEEKDAY(B24,2)=7,D24&lt;&gt;""),G24,""))</f>
        <v/>
      </c>
      <c r="M24" s="20"/>
      <c r="N24" s="17"/>
      <c r="O24" s="17"/>
      <c r="P24" s="18">
        <f>IF(OR(N24="",O24=""),"",ROUND(MOD(O24-N24,1)*24,2))</f>
        <v/>
      </c>
      <c r="Q24" s="20"/>
      <c r="R24" s="20"/>
      <c r="S24" s="19"/>
      <c r="T24" s="20"/>
      <c r="U24" s="19"/>
      <c r="V24" s="19"/>
      <c r="W24" s="20">
        <f>IF(B24="","",IF(AND(N(I24)&gt;0,OR(J24&lt;&gt;"",K24&lt;&gt;""),ROUND(N(J24)+N(K24),2)&lt;&gt;ROUND(N(I24),2)),"podział nadgodzin nie zgadza się z sumą",IF(AND(B24&lt;&gt;"",WEEKDAY(B24,2)=6,D24&lt;&gt;""),"dzień wolny za to święto - wyznacz w tym okresie","")))</f>
        <v/>
      </c>
    </row>
    <row r="25" spans="1:23">
      <c r="A25" s="15">
        <v>17</v>
      </c>
      <c r="B25" s="10">
        <f>IF(A25&gt;DAY($AA$2),"",DATE(Rok,3,A25))</f>
        <v>46098</v>
      </c>
      <c r="C25" s="15" t="str">
        <f>IF(B25="","",CHOOSE(WEEKDAY(B25,2),"pon","wt","śr","czw","pt","sob","nd"))</f>
        <v>wt</v>
      </c>
      <c r="D25" s="16">
        <f>IF(B25="","",IFERROR(INDEX(SwietaNazwa,MATCH(B25,SwietaData,0)),""))</f>
        <v/>
      </c>
      <c r="E25" s="17"/>
      <c r="F25" s="17"/>
      <c r="G25" s="18">
        <f>IF(OR(E25="",F25=""),"",ROUND(MOD(F25-E25,1)*24,2))</f>
        <v/>
      </c>
      <c r="H25" s="18">
        <f>IF(OR(E25="",F25=""),"",ROUND(24*(MAX(0,MIN(IF(F25&lt;E25,F25+1,F25),NocOd-1+8/24)-MAX(E25,NocOd-1))+MAX(0,MIN(IF(F25&lt;E25,F25+1,F25),NocOd+8/24)-MAX(E25,NocOd))),2))</f>
        <v/>
      </c>
      <c r="I25" s="18">
        <f>IF(G25="","",MAX(0,G25-NormaDoby))</f>
        <v/>
      </c>
      <c r="J25" s="19"/>
      <c r="K25" s="19"/>
      <c r="L25" s="18">
        <f>IF(OR(G25="",B25=""),"",IF(OR(WEEKDAY(B25,2)=7,D25&lt;&gt;""),G25,""))</f>
        <v/>
      </c>
      <c r="M25" s="20"/>
      <c r="N25" s="17"/>
      <c r="O25" s="17"/>
      <c r="P25" s="18">
        <f>IF(OR(N25="",O25=""),"",ROUND(MOD(O25-N25,1)*24,2))</f>
        <v/>
      </c>
      <c r="Q25" s="20"/>
      <c r="R25" s="20"/>
      <c r="S25" s="19"/>
      <c r="T25" s="20"/>
      <c r="U25" s="19"/>
      <c r="V25" s="19"/>
      <c r="W25" s="20">
        <f>IF(B25="","",IF(AND(N(I25)&gt;0,OR(J25&lt;&gt;"",K25&lt;&gt;""),ROUND(N(J25)+N(K25),2)&lt;&gt;ROUND(N(I25),2)),"podział nadgodzin nie zgadza się z sumą",IF(AND(B25&lt;&gt;"",WEEKDAY(B25,2)=6,D25&lt;&gt;""),"dzień wolny za to święto - wyznacz w tym okresie","")))</f>
        <v/>
      </c>
    </row>
    <row r="26" spans="1:23">
      <c r="A26" s="15">
        <v>18</v>
      </c>
      <c r="B26" s="10">
        <f>IF(A26&gt;DAY($AA$2),"",DATE(Rok,3,A26))</f>
        <v>46099</v>
      </c>
      <c r="C26" s="15" t="str">
        <f>IF(B26="","",CHOOSE(WEEKDAY(B26,2),"pon","wt","śr","czw","pt","sob","nd"))</f>
        <v>śr</v>
      </c>
      <c r="D26" s="16">
        <f>IF(B26="","",IFERROR(INDEX(SwietaNazwa,MATCH(B26,SwietaData,0)),""))</f>
        <v/>
      </c>
      <c r="E26" s="17"/>
      <c r="F26" s="17"/>
      <c r="G26" s="18">
        <f>IF(OR(E26="",F26=""),"",ROUND(MOD(F26-E26,1)*24,2))</f>
        <v/>
      </c>
      <c r="H26" s="18">
        <f>IF(OR(E26="",F26=""),"",ROUND(24*(MAX(0,MIN(IF(F26&lt;E26,F26+1,F26),NocOd-1+8/24)-MAX(E26,NocOd-1))+MAX(0,MIN(IF(F26&lt;E26,F26+1,F26),NocOd+8/24)-MAX(E26,NocOd))),2))</f>
        <v/>
      </c>
      <c r="I26" s="18">
        <f>IF(G26="","",MAX(0,G26-NormaDoby))</f>
        <v/>
      </c>
      <c r="J26" s="19"/>
      <c r="K26" s="19"/>
      <c r="L26" s="18">
        <f>IF(OR(G26="",B26=""),"",IF(OR(WEEKDAY(B26,2)=7,D26&lt;&gt;""),G26,""))</f>
        <v/>
      </c>
      <c r="M26" s="20"/>
      <c r="N26" s="17"/>
      <c r="O26" s="17"/>
      <c r="P26" s="18">
        <f>IF(OR(N26="",O26=""),"",ROUND(MOD(O26-N26,1)*24,2))</f>
        <v/>
      </c>
      <c r="Q26" s="20"/>
      <c r="R26" s="20"/>
      <c r="S26" s="19"/>
      <c r="T26" s="20"/>
      <c r="U26" s="19"/>
      <c r="V26" s="19"/>
      <c r="W26" s="20">
        <f>IF(B26="","",IF(AND(N(I26)&gt;0,OR(J26&lt;&gt;"",K26&lt;&gt;""),ROUND(N(J26)+N(K26),2)&lt;&gt;ROUND(N(I26),2)),"podział nadgodzin nie zgadza się z sumą",IF(AND(B26&lt;&gt;"",WEEKDAY(B26,2)=6,D26&lt;&gt;""),"dzień wolny za to święto - wyznacz w tym okresie","")))</f>
        <v/>
      </c>
    </row>
    <row r="27" spans="1:23">
      <c r="A27" s="15">
        <v>19</v>
      </c>
      <c r="B27" s="10">
        <f>IF(A27&gt;DAY($AA$2),"",DATE(Rok,3,A27))</f>
        <v>46100</v>
      </c>
      <c r="C27" s="15" t="str">
        <f>IF(B27="","",CHOOSE(WEEKDAY(B27,2),"pon","wt","śr","czw","pt","sob","nd"))</f>
        <v>czw</v>
      </c>
      <c r="D27" s="16">
        <f>IF(B27="","",IFERROR(INDEX(SwietaNazwa,MATCH(B27,SwietaData,0)),""))</f>
        <v/>
      </c>
      <c r="E27" s="17"/>
      <c r="F27" s="17"/>
      <c r="G27" s="18">
        <f>IF(OR(E27="",F27=""),"",ROUND(MOD(F27-E27,1)*24,2))</f>
        <v/>
      </c>
      <c r="H27" s="18">
        <f>IF(OR(E27="",F27=""),"",ROUND(24*(MAX(0,MIN(IF(F27&lt;E27,F27+1,F27),NocOd-1+8/24)-MAX(E27,NocOd-1))+MAX(0,MIN(IF(F27&lt;E27,F27+1,F27),NocOd+8/24)-MAX(E27,NocOd))),2))</f>
        <v/>
      </c>
      <c r="I27" s="18">
        <f>IF(G27="","",MAX(0,G27-NormaDoby))</f>
        <v/>
      </c>
      <c r="J27" s="19"/>
      <c r="K27" s="19"/>
      <c r="L27" s="18">
        <f>IF(OR(G27="",B27=""),"",IF(OR(WEEKDAY(B27,2)=7,D27&lt;&gt;""),G27,""))</f>
        <v/>
      </c>
      <c r="M27" s="20"/>
      <c r="N27" s="17"/>
      <c r="O27" s="17"/>
      <c r="P27" s="18">
        <f>IF(OR(N27="",O27=""),"",ROUND(MOD(O27-N27,1)*24,2))</f>
        <v/>
      </c>
      <c r="Q27" s="20"/>
      <c r="R27" s="20"/>
      <c r="S27" s="19"/>
      <c r="T27" s="20"/>
      <c r="U27" s="19"/>
      <c r="V27" s="19"/>
      <c r="W27" s="20">
        <f>IF(B27="","",IF(AND(N(I27)&gt;0,OR(J27&lt;&gt;"",K27&lt;&gt;""),ROUND(N(J27)+N(K27),2)&lt;&gt;ROUND(N(I27),2)),"podział nadgodzin nie zgadza się z sumą",IF(AND(B27&lt;&gt;"",WEEKDAY(B27,2)=6,D27&lt;&gt;""),"dzień wolny za to święto - wyznacz w tym okresie","")))</f>
        <v/>
      </c>
    </row>
    <row r="28" spans="1:23">
      <c r="A28" s="15">
        <v>20</v>
      </c>
      <c r="B28" s="10">
        <f>IF(A28&gt;DAY($AA$2),"",DATE(Rok,3,A28))</f>
        <v>46101</v>
      </c>
      <c r="C28" s="15" t="str">
        <f>IF(B28="","",CHOOSE(WEEKDAY(B28,2),"pon","wt","śr","czw","pt","sob","nd"))</f>
        <v>pt</v>
      </c>
      <c r="D28" s="16">
        <f>IF(B28="","",IFERROR(INDEX(SwietaNazwa,MATCH(B28,SwietaData,0)),""))</f>
        <v/>
      </c>
      <c r="E28" s="17"/>
      <c r="F28" s="17"/>
      <c r="G28" s="18">
        <f>IF(OR(E28="",F28=""),"",ROUND(MOD(F28-E28,1)*24,2))</f>
        <v/>
      </c>
      <c r="H28" s="18">
        <f>IF(OR(E28="",F28=""),"",ROUND(24*(MAX(0,MIN(IF(F28&lt;E28,F28+1,F28),NocOd-1+8/24)-MAX(E28,NocOd-1))+MAX(0,MIN(IF(F28&lt;E28,F28+1,F28),NocOd+8/24)-MAX(E28,NocOd))),2))</f>
        <v/>
      </c>
      <c r="I28" s="18">
        <f>IF(G28="","",MAX(0,G28-NormaDoby))</f>
        <v/>
      </c>
      <c r="J28" s="19"/>
      <c r="K28" s="19"/>
      <c r="L28" s="18">
        <f>IF(OR(G28="",B28=""),"",IF(OR(WEEKDAY(B28,2)=7,D28&lt;&gt;""),G28,""))</f>
        <v/>
      </c>
      <c r="M28" s="20"/>
      <c r="N28" s="17"/>
      <c r="O28" s="17"/>
      <c r="P28" s="18">
        <f>IF(OR(N28="",O28=""),"",ROUND(MOD(O28-N28,1)*24,2))</f>
        <v/>
      </c>
      <c r="Q28" s="20"/>
      <c r="R28" s="20"/>
      <c r="S28" s="19"/>
      <c r="T28" s="20"/>
      <c r="U28" s="19"/>
      <c r="V28" s="19"/>
      <c r="W28" s="20">
        <f>IF(B28="","",IF(AND(N(I28)&gt;0,OR(J28&lt;&gt;"",K28&lt;&gt;""),ROUND(N(J28)+N(K28),2)&lt;&gt;ROUND(N(I28),2)),"podział nadgodzin nie zgadza się z sumą",IF(AND(B28&lt;&gt;"",WEEKDAY(B28,2)=6,D28&lt;&gt;""),"dzień wolny za to święto - wyznacz w tym okresie","")))</f>
        <v/>
      </c>
    </row>
    <row r="29" spans="1:23">
      <c r="A29" s="15">
        <v>21</v>
      </c>
      <c r="B29" s="10">
        <f>IF(A29&gt;DAY($AA$2),"",DATE(Rok,3,A29))</f>
        <v>46102</v>
      </c>
      <c r="C29" s="15" t="str">
        <f>IF(B29="","",CHOOSE(WEEKDAY(B29,2),"pon","wt","śr","czw","pt","sob","nd"))</f>
        <v>sob</v>
      </c>
      <c r="D29" s="16">
        <f>IF(B29="","",IFERROR(INDEX(SwietaNazwa,MATCH(B29,SwietaData,0)),""))</f>
        <v/>
      </c>
      <c r="E29" s="17"/>
      <c r="F29" s="17"/>
      <c r="G29" s="18">
        <f>IF(OR(E29="",F29=""),"",ROUND(MOD(F29-E29,1)*24,2))</f>
        <v/>
      </c>
      <c r="H29" s="18">
        <f>IF(OR(E29="",F29=""),"",ROUND(24*(MAX(0,MIN(IF(F29&lt;E29,F29+1,F29),NocOd-1+8/24)-MAX(E29,NocOd-1))+MAX(0,MIN(IF(F29&lt;E29,F29+1,F29),NocOd+8/24)-MAX(E29,NocOd))),2))</f>
        <v/>
      </c>
      <c r="I29" s="18">
        <f>IF(G29="","",MAX(0,G29-NormaDoby))</f>
        <v/>
      </c>
      <c r="J29" s="19"/>
      <c r="K29" s="19"/>
      <c r="L29" s="18">
        <f>IF(OR(G29="",B29=""),"",IF(OR(WEEKDAY(B29,2)=7,D29&lt;&gt;""),G29,""))</f>
        <v/>
      </c>
      <c r="M29" s="20"/>
      <c r="N29" s="17"/>
      <c r="O29" s="17"/>
      <c r="P29" s="18">
        <f>IF(OR(N29="",O29=""),"",ROUND(MOD(O29-N29,1)*24,2))</f>
        <v/>
      </c>
      <c r="Q29" s="20"/>
      <c r="R29" s="20"/>
      <c r="S29" s="19"/>
      <c r="T29" s="20"/>
      <c r="U29" s="19"/>
      <c r="V29" s="19"/>
      <c r="W29" s="20">
        <f>IF(B29="","",IF(AND(N(I29)&gt;0,OR(J29&lt;&gt;"",K29&lt;&gt;""),ROUND(N(J29)+N(K29),2)&lt;&gt;ROUND(N(I29),2)),"podział nadgodzin nie zgadza się z sumą",IF(AND(B29&lt;&gt;"",WEEKDAY(B29,2)=6,D29&lt;&gt;""),"dzień wolny za to święto - wyznacz w tym okresie","")))</f>
        <v/>
      </c>
    </row>
    <row r="30" spans="1:23">
      <c r="A30" s="15">
        <v>22</v>
      </c>
      <c r="B30" s="10">
        <f>IF(A30&gt;DAY($AA$2),"",DATE(Rok,3,A30))</f>
        <v>46103</v>
      </c>
      <c r="C30" s="15" t="str">
        <f>IF(B30="","",CHOOSE(WEEKDAY(B30,2),"pon","wt","śr","czw","pt","sob","nd"))</f>
        <v>nd</v>
      </c>
      <c r="D30" s="16">
        <f>IF(B30="","",IFERROR(INDEX(SwietaNazwa,MATCH(B30,SwietaData,0)),""))</f>
        <v/>
      </c>
      <c r="E30" s="17"/>
      <c r="F30" s="17"/>
      <c r="G30" s="18">
        <f>IF(OR(E30="",F30=""),"",ROUND(MOD(F30-E30,1)*24,2))</f>
        <v/>
      </c>
      <c r="H30" s="18">
        <f>IF(OR(E30="",F30=""),"",ROUND(24*(MAX(0,MIN(IF(F30&lt;E30,F30+1,F30),NocOd-1+8/24)-MAX(E30,NocOd-1))+MAX(0,MIN(IF(F30&lt;E30,F30+1,F30),NocOd+8/24)-MAX(E30,NocOd))),2))</f>
        <v/>
      </c>
      <c r="I30" s="18">
        <f>IF(G30="","",MAX(0,G30-NormaDoby))</f>
        <v/>
      </c>
      <c r="J30" s="19"/>
      <c r="K30" s="19"/>
      <c r="L30" s="18">
        <f>IF(OR(G30="",B30=""),"",IF(OR(WEEKDAY(B30,2)=7,D30&lt;&gt;""),G30,""))</f>
        <v/>
      </c>
      <c r="M30" s="20"/>
      <c r="N30" s="17"/>
      <c r="O30" s="17"/>
      <c r="P30" s="18">
        <f>IF(OR(N30="",O30=""),"",ROUND(MOD(O30-N30,1)*24,2))</f>
        <v/>
      </c>
      <c r="Q30" s="20"/>
      <c r="R30" s="20"/>
      <c r="S30" s="19"/>
      <c r="T30" s="20"/>
      <c r="U30" s="19"/>
      <c r="V30" s="19"/>
      <c r="W30" s="20">
        <f>IF(B30="","",IF(AND(N(I30)&gt;0,OR(J30&lt;&gt;"",K30&lt;&gt;""),ROUND(N(J30)+N(K30),2)&lt;&gt;ROUND(N(I30),2)),"podział nadgodzin nie zgadza się z sumą",IF(AND(B30&lt;&gt;"",WEEKDAY(B30,2)=6,D30&lt;&gt;""),"dzień wolny za to święto - wyznacz w tym okresie","")))</f>
        <v/>
      </c>
    </row>
    <row r="31" spans="1:23">
      <c r="A31" s="15">
        <v>23</v>
      </c>
      <c r="B31" s="10">
        <f>IF(A31&gt;DAY($AA$2),"",DATE(Rok,3,A31))</f>
        <v>46104</v>
      </c>
      <c r="C31" s="15" t="str">
        <f>IF(B31="","",CHOOSE(WEEKDAY(B31,2),"pon","wt","śr","czw","pt","sob","nd"))</f>
        <v>pon</v>
      </c>
      <c r="D31" s="16">
        <f>IF(B31="","",IFERROR(INDEX(SwietaNazwa,MATCH(B31,SwietaData,0)),""))</f>
        <v/>
      </c>
      <c r="E31" s="17"/>
      <c r="F31" s="17"/>
      <c r="G31" s="18">
        <f>IF(OR(E31="",F31=""),"",ROUND(MOD(F31-E31,1)*24,2))</f>
        <v/>
      </c>
      <c r="H31" s="18">
        <f>IF(OR(E31="",F31=""),"",ROUND(24*(MAX(0,MIN(IF(F31&lt;E31,F31+1,F31),NocOd-1+8/24)-MAX(E31,NocOd-1))+MAX(0,MIN(IF(F31&lt;E31,F31+1,F31),NocOd+8/24)-MAX(E31,NocOd))),2))</f>
        <v/>
      </c>
      <c r="I31" s="18">
        <f>IF(G31="","",MAX(0,G31-NormaDoby))</f>
        <v/>
      </c>
      <c r="J31" s="19"/>
      <c r="K31" s="19"/>
      <c r="L31" s="18">
        <f>IF(OR(G31="",B31=""),"",IF(OR(WEEKDAY(B31,2)=7,D31&lt;&gt;""),G31,""))</f>
        <v/>
      </c>
      <c r="M31" s="20"/>
      <c r="N31" s="17"/>
      <c r="O31" s="17"/>
      <c r="P31" s="18">
        <f>IF(OR(N31="",O31=""),"",ROUND(MOD(O31-N31,1)*24,2))</f>
        <v/>
      </c>
      <c r="Q31" s="20"/>
      <c r="R31" s="20"/>
      <c r="S31" s="19"/>
      <c r="T31" s="20"/>
      <c r="U31" s="19"/>
      <c r="V31" s="19"/>
      <c r="W31" s="20">
        <f>IF(B31="","",IF(AND(N(I31)&gt;0,OR(J31&lt;&gt;"",K31&lt;&gt;""),ROUND(N(J31)+N(K31),2)&lt;&gt;ROUND(N(I31),2)),"podział nadgodzin nie zgadza się z sumą",IF(AND(B31&lt;&gt;"",WEEKDAY(B31,2)=6,D31&lt;&gt;""),"dzień wolny za to święto - wyznacz w tym okresie","")))</f>
        <v/>
      </c>
    </row>
    <row r="32" spans="1:23">
      <c r="A32" s="15">
        <v>24</v>
      </c>
      <c r="B32" s="10">
        <f>IF(A32&gt;DAY($AA$2),"",DATE(Rok,3,A32))</f>
        <v>46105</v>
      </c>
      <c r="C32" s="15" t="str">
        <f>IF(B32="","",CHOOSE(WEEKDAY(B32,2),"pon","wt","śr","czw","pt","sob","nd"))</f>
        <v>wt</v>
      </c>
      <c r="D32" s="16">
        <f>IF(B32="","",IFERROR(INDEX(SwietaNazwa,MATCH(B32,SwietaData,0)),""))</f>
        <v/>
      </c>
      <c r="E32" s="17"/>
      <c r="F32" s="17"/>
      <c r="G32" s="18">
        <f>IF(OR(E32="",F32=""),"",ROUND(MOD(F32-E32,1)*24,2))</f>
        <v/>
      </c>
      <c r="H32" s="18">
        <f>IF(OR(E32="",F32=""),"",ROUND(24*(MAX(0,MIN(IF(F32&lt;E32,F32+1,F32),NocOd-1+8/24)-MAX(E32,NocOd-1))+MAX(0,MIN(IF(F32&lt;E32,F32+1,F32),NocOd+8/24)-MAX(E32,NocOd))),2))</f>
        <v/>
      </c>
      <c r="I32" s="18">
        <f>IF(G32="","",MAX(0,G32-NormaDoby))</f>
        <v/>
      </c>
      <c r="J32" s="19"/>
      <c r="K32" s="19"/>
      <c r="L32" s="18">
        <f>IF(OR(G32="",B32=""),"",IF(OR(WEEKDAY(B32,2)=7,D32&lt;&gt;""),G32,""))</f>
        <v/>
      </c>
      <c r="M32" s="20"/>
      <c r="N32" s="17"/>
      <c r="O32" s="17"/>
      <c r="P32" s="18">
        <f>IF(OR(N32="",O32=""),"",ROUND(MOD(O32-N32,1)*24,2))</f>
        <v/>
      </c>
      <c r="Q32" s="20"/>
      <c r="R32" s="20"/>
      <c r="S32" s="19"/>
      <c r="T32" s="20"/>
      <c r="U32" s="19"/>
      <c r="V32" s="19"/>
      <c r="W32" s="20">
        <f>IF(B32="","",IF(AND(N(I32)&gt;0,OR(J32&lt;&gt;"",K32&lt;&gt;""),ROUND(N(J32)+N(K32),2)&lt;&gt;ROUND(N(I32),2)),"podział nadgodzin nie zgadza się z sumą",IF(AND(B32&lt;&gt;"",WEEKDAY(B32,2)=6,D32&lt;&gt;""),"dzień wolny za to święto - wyznacz w tym okresie","")))</f>
        <v/>
      </c>
    </row>
    <row r="33" spans="1:23">
      <c r="A33" s="15">
        <v>25</v>
      </c>
      <c r="B33" s="10">
        <f>IF(A33&gt;DAY($AA$2),"",DATE(Rok,3,A33))</f>
        <v>46106</v>
      </c>
      <c r="C33" s="15" t="str">
        <f>IF(B33="","",CHOOSE(WEEKDAY(B33,2),"pon","wt","śr","czw","pt","sob","nd"))</f>
        <v>śr</v>
      </c>
      <c r="D33" s="16">
        <f>IF(B33="","",IFERROR(INDEX(SwietaNazwa,MATCH(B33,SwietaData,0)),""))</f>
        <v/>
      </c>
      <c r="E33" s="17"/>
      <c r="F33" s="17"/>
      <c r="G33" s="18">
        <f>IF(OR(E33="",F33=""),"",ROUND(MOD(F33-E33,1)*24,2))</f>
        <v/>
      </c>
      <c r="H33" s="18">
        <f>IF(OR(E33="",F33=""),"",ROUND(24*(MAX(0,MIN(IF(F33&lt;E33,F33+1,F33),NocOd-1+8/24)-MAX(E33,NocOd-1))+MAX(0,MIN(IF(F33&lt;E33,F33+1,F33),NocOd+8/24)-MAX(E33,NocOd))),2))</f>
        <v/>
      </c>
      <c r="I33" s="18">
        <f>IF(G33="","",MAX(0,G33-NormaDoby))</f>
        <v/>
      </c>
      <c r="J33" s="19"/>
      <c r="K33" s="19"/>
      <c r="L33" s="18">
        <f>IF(OR(G33="",B33=""),"",IF(OR(WEEKDAY(B33,2)=7,D33&lt;&gt;""),G33,""))</f>
        <v/>
      </c>
      <c r="M33" s="20"/>
      <c r="N33" s="17"/>
      <c r="O33" s="17"/>
      <c r="P33" s="18">
        <f>IF(OR(N33="",O33=""),"",ROUND(MOD(O33-N33,1)*24,2))</f>
        <v/>
      </c>
      <c r="Q33" s="20"/>
      <c r="R33" s="20"/>
      <c r="S33" s="19"/>
      <c r="T33" s="20"/>
      <c r="U33" s="19"/>
      <c r="V33" s="19"/>
      <c r="W33" s="20">
        <f>IF(B33="","",IF(AND(N(I33)&gt;0,OR(J33&lt;&gt;"",K33&lt;&gt;""),ROUND(N(J33)+N(K33),2)&lt;&gt;ROUND(N(I33),2)),"podział nadgodzin nie zgadza się z sumą",IF(AND(B33&lt;&gt;"",WEEKDAY(B33,2)=6,D33&lt;&gt;""),"dzień wolny za to święto - wyznacz w tym okresie","")))</f>
        <v/>
      </c>
    </row>
    <row r="34" spans="1:23">
      <c r="A34" s="15">
        <v>26</v>
      </c>
      <c r="B34" s="10">
        <f>IF(A34&gt;DAY($AA$2),"",DATE(Rok,3,A34))</f>
        <v>46107</v>
      </c>
      <c r="C34" s="15" t="str">
        <f>IF(B34="","",CHOOSE(WEEKDAY(B34,2),"pon","wt","śr","czw","pt","sob","nd"))</f>
        <v>czw</v>
      </c>
      <c r="D34" s="16">
        <f>IF(B34="","",IFERROR(INDEX(SwietaNazwa,MATCH(B34,SwietaData,0)),""))</f>
        <v/>
      </c>
      <c r="E34" s="17"/>
      <c r="F34" s="17"/>
      <c r="G34" s="18">
        <f>IF(OR(E34="",F34=""),"",ROUND(MOD(F34-E34,1)*24,2))</f>
        <v/>
      </c>
      <c r="H34" s="18">
        <f>IF(OR(E34="",F34=""),"",ROUND(24*(MAX(0,MIN(IF(F34&lt;E34,F34+1,F34),NocOd-1+8/24)-MAX(E34,NocOd-1))+MAX(0,MIN(IF(F34&lt;E34,F34+1,F34),NocOd+8/24)-MAX(E34,NocOd))),2))</f>
        <v/>
      </c>
      <c r="I34" s="18">
        <f>IF(G34="","",MAX(0,G34-NormaDoby))</f>
        <v/>
      </c>
      <c r="J34" s="19"/>
      <c r="K34" s="19"/>
      <c r="L34" s="18">
        <f>IF(OR(G34="",B34=""),"",IF(OR(WEEKDAY(B34,2)=7,D34&lt;&gt;""),G34,""))</f>
        <v/>
      </c>
      <c r="M34" s="20"/>
      <c r="N34" s="17"/>
      <c r="O34" s="17"/>
      <c r="P34" s="18">
        <f>IF(OR(N34="",O34=""),"",ROUND(MOD(O34-N34,1)*24,2))</f>
        <v/>
      </c>
      <c r="Q34" s="20"/>
      <c r="R34" s="20"/>
      <c r="S34" s="19"/>
      <c r="T34" s="20"/>
      <c r="U34" s="19"/>
      <c r="V34" s="19"/>
      <c r="W34" s="20">
        <f>IF(B34="","",IF(AND(N(I34)&gt;0,OR(J34&lt;&gt;"",K34&lt;&gt;""),ROUND(N(J34)+N(K34),2)&lt;&gt;ROUND(N(I34),2)),"podział nadgodzin nie zgadza się z sumą",IF(AND(B34&lt;&gt;"",WEEKDAY(B34,2)=6,D34&lt;&gt;""),"dzień wolny za to święto - wyznacz w tym okresie","")))</f>
        <v/>
      </c>
    </row>
    <row r="35" spans="1:23">
      <c r="A35" s="15">
        <v>27</v>
      </c>
      <c r="B35" s="10">
        <f>IF(A35&gt;DAY($AA$2),"",DATE(Rok,3,A35))</f>
        <v>46108</v>
      </c>
      <c r="C35" s="15" t="str">
        <f>IF(B35="","",CHOOSE(WEEKDAY(B35,2),"pon","wt","śr","czw","pt","sob","nd"))</f>
        <v>pt</v>
      </c>
      <c r="D35" s="16">
        <f>IF(B35="","",IFERROR(INDEX(SwietaNazwa,MATCH(B35,SwietaData,0)),""))</f>
        <v/>
      </c>
      <c r="E35" s="17"/>
      <c r="F35" s="17"/>
      <c r="G35" s="18">
        <f>IF(OR(E35="",F35=""),"",ROUND(MOD(F35-E35,1)*24,2))</f>
        <v/>
      </c>
      <c r="H35" s="18">
        <f>IF(OR(E35="",F35=""),"",ROUND(24*(MAX(0,MIN(IF(F35&lt;E35,F35+1,F35),NocOd-1+8/24)-MAX(E35,NocOd-1))+MAX(0,MIN(IF(F35&lt;E35,F35+1,F35),NocOd+8/24)-MAX(E35,NocOd))),2))</f>
        <v/>
      </c>
      <c r="I35" s="18">
        <f>IF(G35="","",MAX(0,G35-NormaDoby))</f>
        <v/>
      </c>
      <c r="J35" s="19"/>
      <c r="K35" s="19"/>
      <c r="L35" s="18">
        <f>IF(OR(G35="",B35=""),"",IF(OR(WEEKDAY(B35,2)=7,D35&lt;&gt;""),G35,""))</f>
        <v/>
      </c>
      <c r="M35" s="20"/>
      <c r="N35" s="17"/>
      <c r="O35" s="17"/>
      <c r="P35" s="18">
        <f>IF(OR(N35="",O35=""),"",ROUND(MOD(O35-N35,1)*24,2))</f>
        <v/>
      </c>
      <c r="Q35" s="20"/>
      <c r="R35" s="20"/>
      <c r="S35" s="19"/>
      <c r="T35" s="20"/>
      <c r="U35" s="19"/>
      <c r="V35" s="19"/>
      <c r="W35" s="20">
        <f>IF(B35="","",IF(AND(N(I35)&gt;0,OR(J35&lt;&gt;"",K35&lt;&gt;""),ROUND(N(J35)+N(K35),2)&lt;&gt;ROUND(N(I35),2)),"podział nadgodzin nie zgadza się z sumą",IF(AND(B35&lt;&gt;"",WEEKDAY(B35,2)=6,D35&lt;&gt;""),"dzień wolny za to święto - wyznacz w tym okresie","")))</f>
        <v/>
      </c>
    </row>
    <row r="36" spans="1:23">
      <c r="A36" s="15">
        <v>28</v>
      </c>
      <c r="B36" s="10">
        <f>IF(A36&gt;DAY($AA$2),"",DATE(Rok,3,A36))</f>
        <v>46109</v>
      </c>
      <c r="C36" s="15" t="str">
        <f>IF(B36="","",CHOOSE(WEEKDAY(B36,2),"pon","wt","śr","czw","pt","sob","nd"))</f>
        <v>sob</v>
      </c>
      <c r="D36" s="16">
        <f>IF(B36="","",IFERROR(INDEX(SwietaNazwa,MATCH(B36,SwietaData,0)),""))</f>
        <v/>
      </c>
      <c r="E36" s="17"/>
      <c r="F36" s="17"/>
      <c r="G36" s="18">
        <f>IF(OR(E36="",F36=""),"",ROUND(MOD(F36-E36,1)*24,2))</f>
        <v/>
      </c>
      <c r="H36" s="18">
        <f>IF(OR(E36="",F36=""),"",ROUND(24*(MAX(0,MIN(IF(F36&lt;E36,F36+1,F36),NocOd-1+8/24)-MAX(E36,NocOd-1))+MAX(0,MIN(IF(F36&lt;E36,F36+1,F36),NocOd+8/24)-MAX(E36,NocOd))),2))</f>
        <v/>
      </c>
      <c r="I36" s="18">
        <f>IF(G36="","",MAX(0,G36-NormaDoby))</f>
        <v/>
      </c>
      <c r="J36" s="19"/>
      <c r="K36" s="19"/>
      <c r="L36" s="18">
        <f>IF(OR(G36="",B36=""),"",IF(OR(WEEKDAY(B36,2)=7,D36&lt;&gt;""),G36,""))</f>
        <v/>
      </c>
      <c r="M36" s="20"/>
      <c r="N36" s="17"/>
      <c r="O36" s="17"/>
      <c r="P36" s="18">
        <f>IF(OR(N36="",O36=""),"",ROUND(MOD(O36-N36,1)*24,2))</f>
        <v/>
      </c>
      <c r="Q36" s="20"/>
      <c r="R36" s="20"/>
      <c r="S36" s="19"/>
      <c r="T36" s="20"/>
      <c r="U36" s="19"/>
      <c r="V36" s="19"/>
      <c r="W36" s="20">
        <f>IF(B36="","",IF(AND(N(I36)&gt;0,OR(J36&lt;&gt;"",K36&lt;&gt;""),ROUND(N(J36)+N(K36),2)&lt;&gt;ROUND(N(I36),2)),"podział nadgodzin nie zgadza się z sumą",IF(AND(B36&lt;&gt;"",WEEKDAY(B36,2)=6,D36&lt;&gt;""),"dzień wolny za to święto - wyznacz w tym okresie","")))</f>
        <v/>
      </c>
    </row>
    <row r="37" spans="1:23">
      <c r="A37" s="15">
        <v>29</v>
      </c>
      <c r="B37" s="10">
        <f>IF(A37&gt;DAY($AA$2),"",DATE(Rok,3,A37))</f>
        <v>46110</v>
      </c>
      <c r="C37" s="15" t="str">
        <f>IF(B37="","",CHOOSE(WEEKDAY(B37,2),"pon","wt","śr","czw","pt","sob","nd"))</f>
        <v>nd</v>
      </c>
      <c r="D37" s="16">
        <f>IF(B37="","",IFERROR(INDEX(SwietaNazwa,MATCH(B37,SwietaData,0)),""))</f>
        <v/>
      </c>
      <c r="E37" s="17"/>
      <c r="F37" s="17"/>
      <c r="G37" s="18">
        <f>IF(OR(E37="",F37=""),"",ROUND(MOD(F37-E37,1)*24,2))</f>
        <v/>
      </c>
      <c r="H37" s="18">
        <f>IF(OR(E37="",F37=""),"",ROUND(24*(MAX(0,MIN(IF(F37&lt;E37,F37+1,F37),NocOd-1+8/24)-MAX(E37,NocOd-1))+MAX(0,MIN(IF(F37&lt;E37,F37+1,F37),NocOd+8/24)-MAX(E37,NocOd))),2))</f>
        <v/>
      </c>
      <c r="I37" s="18">
        <f>IF(G37="","",MAX(0,G37-NormaDoby))</f>
        <v/>
      </c>
      <c r="J37" s="19"/>
      <c r="K37" s="19"/>
      <c r="L37" s="18">
        <f>IF(OR(G37="",B37=""),"",IF(OR(WEEKDAY(B37,2)=7,D37&lt;&gt;""),G37,""))</f>
        <v/>
      </c>
      <c r="M37" s="20"/>
      <c r="N37" s="17"/>
      <c r="O37" s="17"/>
      <c r="P37" s="18">
        <f>IF(OR(N37="",O37=""),"",ROUND(MOD(O37-N37,1)*24,2))</f>
        <v/>
      </c>
      <c r="Q37" s="20"/>
      <c r="R37" s="20"/>
      <c r="S37" s="19"/>
      <c r="T37" s="20"/>
      <c r="U37" s="19"/>
      <c r="V37" s="19"/>
      <c r="W37" s="20">
        <f>IF(B37="","",IF(AND(N(I37)&gt;0,OR(J37&lt;&gt;"",K37&lt;&gt;""),ROUND(N(J37)+N(K37),2)&lt;&gt;ROUND(N(I37),2)),"podział nadgodzin nie zgadza się z sumą",IF(AND(B37&lt;&gt;"",WEEKDAY(B37,2)=6,D37&lt;&gt;""),"dzień wolny za to święto - wyznacz w tym okresie","")))</f>
        <v/>
      </c>
    </row>
    <row r="38" spans="1:23">
      <c r="A38" s="15">
        <v>30</v>
      </c>
      <c r="B38" s="10">
        <f>IF(A38&gt;DAY($AA$2),"",DATE(Rok,3,A38))</f>
        <v>46111</v>
      </c>
      <c r="C38" s="15" t="str">
        <f>IF(B38="","",CHOOSE(WEEKDAY(B38,2),"pon","wt","śr","czw","pt","sob","nd"))</f>
        <v>pon</v>
      </c>
      <c r="D38" s="16">
        <f>IF(B38="","",IFERROR(INDEX(SwietaNazwa,MATCH(B38,SwietaData,0)),""))</f>
        <v/>
      </c>
      <c r="E38" s="17"/>
      <c r="F38" s="17"/>
      <c r="G38" s="18">
        <f>IF(OR(E38="",F38=""),"",ROUND(MOD(F38-E38,1)*24,2))</f>
        <v/>
      </c>
      <c r="H38" s="18">
        <f>IF(OR(E38="",F38=""),"",ROUND(24*(MAX(0,MIN(IF(F38&lt;E38,F38+1,F38),NocOd-1+8/24)-MAX(E38,NocOd-1))+MAX(0,MIN(IF(F38&lt;E38,F38+1,F38),NocOd+8/24)-MAX(E38,NocOd))),2))</f>
        <v/>
      </c>
      <c r="I38" s="18">
        <f>IF(G38="","",MAX(0,G38-NormaDoby))</f>
        <v/>
      </c>
      <c r="J38" s="19"/>
      <c r="K38" s="19"/>
      <c r="L38" s="18">
        <f>IF(OR(G38="",B38=""),"",IF(OR(WEEKDAY(B38,2)=7,D38&lt;&gt;""),G38,""))</f>
        <v/>
      </c>
      <c r="M38" s="20"/>
      <c r="N38" s="17"/>
      <c r="O38" s="17"/>
      <c r="P38" s="18">
        <f>IF(OR(N38="",O38=""),"",ROUND(MOD(O38-N38,1)*24,2))</f>
        <v/>
      </c>
      <c r="Q38" s="20"/>
      <c r="R38" s="20"/>
      <c r="S38" s="19"/>
      <c r="T38" s="20"/>
      <c r="U38" s="19"/>
      <c r="V38" s="19"/>
      <c r="W38" s="20">
        <f>IF(B38="","",IF(AND(N(I38)&gt;0,OR(J38&lt;&gt;"",K38&lt;&gt;""),ROUND(N(J38)+N(K38),2)&lt;&gt;ROUND(N(I38),2)),"podział nadgodzin nie zgadza się z sumą",IF(AND(B38&lt;&gt;"",WEEKDAY(B38,2)=6,D38&lt;&gt;""),"dzień wolny za to święto - wyznacz w tym okresie","")))</f>
        <v/>
      </c>
    </row>
    <row r="39" spans="1:23">
      <c r="A39" s="15">
        <v>31</v>
      </c>
      <c r="B39" s="10">
        <f>IF(A39&gt;DAY($AA$2),"",DATE(Rok,3,A39))</f>
        <v>46112</v>
      </c>
      <c r="C39" s="15" t="str">
        <f>IF(B39="","",CHOOSE(WEEKDAY(B39,2),"pon","wt","śr","czw","pt","sob","nd"))</f>
        <v>wt</v>
      </c>
      <c r="D39" s="16">
        <f>IF(B39="","",IFERROR(INDEX(SwietaNazwa,MATCH(B39,SwietaData,0)),""))</f>
        <v/>
      </c>
      <c r="E39" s="17"/>
      <c r="F39" s="17"/>
      <c r="G39" s="18">
        <f>IF(OR(E39="",F39=""),"",ROUND(MOD(F39-E39,1)*24,2))</f>
        <v/>
      </c>
      <c r="H39" s="18">
        <f>IF(OR(E39="",F39=""),"",ROUND(24*(MAX(0,MIN(IF(F39&lt;E39,F39+1,F39),NocOd-1+8/24)-MAX(E39,NocOd-1))+MAX(0,MIN(IF(F39&lt;E39,F39+1,F39),NocOd+8/24)-MAX(E39,NocOd))),2))</f>
        <v/>
      </c>
      <c r="I39" s="18">
        <f>IF(G39="","",MAX(0,G39-NormaDoby))</f>
        <v/>
      </c>
      <c r="J39" s="19"/>
      <c r="K39" s="19"/>
      <c r="L39" s="18">
        <f>IF(OR(G39="",B39=""),"",IF(OR(WEEKDAY(B39,2)=7,D39&lt;&gt;""),G39,""))</f>
        <v/>
      </c>
      <c r="M39" s="20"/>
      <c r="N39" s="17"/>
      <c r="O39" s="17"/>
      <c r="P39" s="18">
        <f>IF(OR(N39="",O39=""),"",ROUND(MOD(O39-N39,1)*24,2))</f>
        <v/>
      </c>
      <c r="Q39" s="20"/>
      <c r="R39" s="20"/>
      <c r="S39" s="19"/>
      <c r="T39" s="20"/>
      <c r="U39" s="19"/>
      <c r="V39" s="19"/>
      <c r="W39" s="20">
        <f>IF(B39="","",IF(AND(N(I39)&gt;0,OR(J39&lt;&gt;"",K39&lt;&gt;""),ROUND(N(J39)+N(K39),2)&lt;&gt;ROUND(N(I39),2)),"podział nadgodzin nie zgadza się z sumą",IF(AND(B39&lt;&gt;"",WEEKDAY(B39,2)=6,D39&lt;&gt;""),"dzień wolny za to święto - wyznacz w tym okresie","")))</f>
        <v/>
      </c>
    </row>
    <row r="40" spans="1:23">
      <c r="A40" s="21" t="s">
        <v>61</v>
      </c>
      <c r="B40" s="21"/>
      <c r="C40" s="21"/>
      <c r="D40" s="21"/>
      <c r="E40" s="21"/>
      <c r="F40" s="21"/>
      <c r="G40" s="22">
        <f>SUM(G9:G39)</f>
        <v>0</v>
      </c>
      <c r="H40" s="22">
        <f>SUM(H9:H39)</f>
        <v>0</v>
      </c>
      <c r="I40" s="22">
        <f>SUM(I9:I39)</f>
        <v>0</v>
      </c>
      <c r="J40" s="22">
        <f>SUM(J9:J39)</f>
        <v>0</v>
      </c>
      <c r="K40" s="22">
        <f>SUM(K9:K39)</f>
        <v>0</v>
      </c>
      <c r="L40" s="22">
        <f>SUM(L9:L39)</f>
        <v>0</v>
      </c>
      <c r="M40" s="23">
        <f>COUNTA(M9:M39)</f>
        <v>0</v>
      </c>
      <c r="N40" s="21"/>
      <c r="O40" s="21"/>
      <c r="P40" s="22">
        <f>SUM(P9:P39)</f>
        <v>0</v>
      </c>
      <c r="Q40" s="21"/>
      <c r="R40" s="23">
        <f>COUNTA(R9:R39)</f>
        <v>0</v>
      </c>
      <c r="S40" s="22">
        <f>SUM(S9:S39)</f>
        <v>0</v>
      </c>
      <c r="T40" s="23">
        <f>COUNTA(T9:T39)</f>
        <v>0</v>
      </c>
      <c r="U40" s="22">
        <f>SUM(U9:U39)</f>
        <v>0</v>
      </c>
      <c r="V40" s="22">
        <f>SUM(V9:V39)</f>
        <v>0</v>
      </c>
      <c r="W40" s="21"/>
    </row>
    <row r="41" spans="1:23" ht="24" customHeight="1">
      <c r="A41" s="4" t="s">
        <v>62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>
      <c r="A42" s="5" t="s">
        <v>63</v>
      </c>
    </row>
    <row r="43" spans="1:23" ht="24" customHeight="1">
      <c r="A43" s="24" t="s">
        <v>64</v>
      </c>
      <c r="B43" s="24"/>
      <c r="C43" s="24"/>
      <c r="D43" s="24"/>
      <c r="E43" s="24"/>
      <c r="F43" s="24"/>
      <c r="G43" s="18">
        <f>W2</f>
        <v>176</v>
      </c>
      <c r="I43" s="24" t="s">
        <v>70</v>
      </c>
      <c r="J43" s="24"/>
      <c r="K43" s="24"/>
      <c r="L43" s="24"/>
      <c r="M43" s="24"/>
      <c r="N43" s="24"/>
      <c r="O43" s="24"/>
      <c r="P43" s="18">
        <f>MAX(0,G40-G45-I40)</f>
        <v>0</v>
      </c>
    </row>
    <row r="44" spans="1:23">
      <c r="A44" s="24" t="s">
        <v>65</v>
      </c>
      <c r="B44" s="24"/>
      <c r="C44" s="24"/>
      <c r="D44" s="24"/>
      <c r="E44" s="24"/>
      <c r="F44" s="24"/>
      <c r="G44" s="25">
        <f>S40+U40</f>
        <v>0</v>
      </c>
      <c r="I44" s="24" t="s">
        <v>71</v>
      </c>
      <c r="J44" s="24"/>
      <c r="K44" s="24"/>
      <c r="L44" s="24"/>
      <c r="M44" s="24"/>
      <c r="N44" s="24"/>
      <c r="O44" s="24"/>
      <c r="P44" s="26">
        <f>COUNTIF(R9:R39,"UW")+COUNTIF(R9:R39,"UŻ")</f>
        <v>0</v>
      </c>
    </row>
    <row r="45" spans="1:23">
      <c r="A45" s="24" t="s">
        <v>66</v>
      </c>
      <c r="B45" s="24"/>
      <c r="C45" s="24"/>
      <c r="D45" s="24"/>
      <c r="E45" s="24"/>
      <c r="F45" s="24"/>
      <c r="G45" s="18">
        <f>MAX(0,W2-G44)</f>
        <v>176</v>
      </c>
      <c r="I45" s="24" t="s">
        <v>72</v>
      </c>
      <c r="J45" s="24"/>
      <c r="K45" s="24"/>
      <c r="L45" s="24"/>
      <c r="M45" s="24"/>
      <c r="N45" s="24"/>
      <c r="O45" s="24"/>
      <c r="P45" s="26">
        <f>COUNTIF(R9:R39,"UŻ")</f>
        <v>0</v>
      </c>
    </row>
    <row r="46" spans="1:23">
      <c r="A46" s="24" t="s">
        <v>67</v>
      </c>
      <c r="B46" s="24"/>
      <c r="C46" s="24"/>
      <c r="D46" s="24"/>
      <c r="E46" s="24"/>
      <c r="F46" s="24"/>
      <c r="G46" s="18">
        <f>G40</f>
        <v>0</v>
      </c>
      <c r="I46" s="24" t="s">
        <v>73</v>
      </c>
      <c r="J46" s="24"/>
      <c r="K46" s="24"/>
      <c r="L46" s="24"/>
      <c r="M46" s="24"/>
      <c r="N46" s="24"/>
      <c r="O46" s="24"/>
      <c r="P46" s="26">
        <f>COUNTIF(R9:R39,"CH")</f>
        <v>0</v>
      </c>
    </row>
    <row r="47" spans="1:23">
      <c r="A47" s="24" t="s">
        <v>41</v>
      </c>
      <c r="B47" s="24"/>
      <c r="C47" s="24"/>
      <c r="D47" s="24"/>
      <c r="E47" s="24"/>
      <c r="F47" s="24"/>
      <c r="G47" s="18">
        <f>H40</f>
        <v>0</v>
      </c>
      <c r="I47" s="24" t="s">
        <v>74</v>
      </c>
      <c r="J47" s="24"/>
      <c r="K47" s="24"/>
      <c r="L47" s="24"/>
      <c r="M47" s="24"/>
      <c r="N47" s="24"/>
      <c r="O47" s="24"/>
      <c r="P47" s="18">
        <f>P40</f>
        <v>0</v>
      </c>
    </row>
    <row r="48" spans="1:23">
      <c r="A48" s="24" t="s">
        <v>68</v>
      </c>
      <c r="B48" s="24"/>
      <c r="C48" s="24"/>
      <c r="D48" s="24"/>
      <c r="E48" s="24"/>
      <c r="F48" s="24"/>
      <c r="G48" s="18">
        <f>I40</f>
        <v>0</v>
      </c>
      <c r="I48" s="24" t="s">
        <v>75</v>
      </c>
      <c r="J48" s="24"/>
      <c r="K48" s="24"/>
      <c r="L48" s="24"/>
      <c r="M48" s="24"/>
      <c r="N48" s="24"/>
      <c r="O48" s="24"/>
      <c r="P48" s="18">
        <f>V40</f>
        <v>0</v>
      </c>
    </row>
    <row r="49" spans="1:23">
      <c r="A49" s="24" t="s">
        <v>69</v>
      </c>
      <c r="B49" s="24"/>
      <c r="C49" s="24"/>
      <c r="D49" s="24"/>
      <c r="E49" s="24"/>
      <c r="F49" s="24"/>
      <c r="G49" s="18">
        <f>J40</f>
        <v>0</v>
      </c>
      <c r="H49" s="18">
        <f>K40</f>
        <v>0</v>
      </c>
    </row>
    <row r="50" spans="1:23">
      <c r="A50" s="4" t="s">
        <v>76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4" t="s">
        <v>77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6" customHeight="1">
      <c r="A52" s="27" t="s">
        <v>78</v>
      </c>
      <c r="B52" s="27"/>
      <c r="C52" s="27"/>
      <c r="D52" s="27"/>
      <c r="E52" s="27"/>
      <c r="F52" s="27"/>
      <c r="G52" s="27"/>
      <c r="H52" s="27"/>
      <c r="I52" s="27" t="s">
        <v>79</v>
      </c>
      <c r="J52" s="27"/>
      <c r="K52" s="27"/>
      <c r="L52" s="27"/>
      <c r="M52" s="27"/>
      <c r="N52" s="27"/>
      <c r="O52" s="27"/>
      <c r="P52" s="27"/>
      <c r="Q52" s="28" t="s">
        <v>80</v>
      </c>
      <c r="R52" s="28"/>
      <c r="S52" s="28"/>
      <c r="T52" s="28"/>
      <c r="U52" s="28"/>
      <c r="V52" s="28"/>
      <c r="W52" s="28"/>
    </row>
  </sheetData>
  <sheetProtection sheet="1" objects="1" scenarios="1" formatColumns="0" formatRows="0"/>
  <mergeCells count="26">
    <mergeCell ref="S2:V2"/>
    <mergeCell ref="S3:V3"/>
    <mergeCell ref="E7:H7"/>
    <mergeCell ref="I7:K7"/>
    <mergeCell ref="N7:Q7"/>
    <mergeCell ref="R7:V7"/>
    <mergeCell ref="A40:F40"/>
    <mergeCell ref="A41:W41"/>
    <mergeCell ref="A43:F43"/>
    <mergeCell ref="A44:F44"/>
    <mergeCell ref="A45:F45"/>
    <mergeCell ref="A46:F46"/>
    <mergeCell ref="A47:F47"/>
    <mergeCell ref="A48:F48"/>
    <mergeCell ref="A49:F49"/>
    <mergeCell ref="I43:O43"/>
    <mergeCell ref="I44:O44"/>
    <mergeCell ref="I45:O45"/>
    <mergeCell ref="I46:O46"/>
    <mergeCell ref="I47:O47"/>
    <mergeCell ref="I48:O48"/>
    <mergeCell ref="A50:W50"/>
    <mergeCell ref="A51:W51"/>
    <mergeCell ref="A52:H52"/>
    <mergeCell ref="I52:P52"/>
    <mergeCell ref="Q52:W52"/>
  </mergeCells>
  <conditionalFormatting sqref="A9:W39">
    <cfRule type="expression" dxfId="0" priority="1" stopIfTrue="1">
      <formula>$B9=""</formula>
    </cfRule>
    <cfRule type="expression" dxfId="4" priority="7">
      <formula>AND($B9&lt;&gt;"",OR(WEEKDAY($B9,2)=7,$D9&lt;&gt;""))</formula>
    </cfRule>
    <cfRule type="expression" dxfId="5" priority="8">
      <formula>AND($B9&lt;&gt;"",WEEKDAY($B9,2)=6)</formula>
    </cfRule>
  </conditionalFormatting>
  <conditionalFormatting sqref="D9:D39">
    <cfRule type="expression" dxfId="3" priority="6">
      <formula>AND($B9&lt;&gt;"",WEEKDAY($B9,2)=6,$D9&lt;&gt;"")</formula>
    </cfRule>
  </conditionalFormatting>
  <conditionalFormatting sqref="E10:E39">
    <cfRule type="expression" dxfId="2" priority="5">
      <formula>AND($B10&lt;&gt;"",$B9&lt;&gt;"",$E10&lt;&gt;"",$E9&lt;&gt;"",$F9&lt;&gt;"",ROUND((($B10+$E10)-($B9+$F9+IF($F9&lt;$E9,1,0)))*1440,0)&lt;660)</formula>
    </cfRule>
  </conditionalFormatting>
  <conditionalFormatting sqref="E9:F39">
    <cfRule type="expression" dxfId="2" priority="3">
      <formula>OR(AND($E9&lt;&gt;"",$F9=""),AND($E9="",$F9&lt;&gt;""))</formula>
    </cfRule>
  </conditionalFormatting>
  <conditionalFormatting sqref="E9:F39 M9:M39 R9:R39">
    <cfRule type="expression" dxfId="2" priority="4">
      <formula>AND($E9&lt;&gt;"",$F9&lt;&gt;"",OR($M9&lt;&gt;"",$R9&lt;&gt;""))</formula>
    </cfRule>
  </conditionalFormatting>
  <conditionalFormatting sqref="I9:K39">
    <cfRule type="expression" dxfId="1" priority="2">
      <formula>AND(N($I9)&gt;0,OR($J9&lt;&gt;"",$K9&lt;&gt;""),ROUND(N($J9)+N($K9),2)&lt;&gt;ROUND(N($I9),2))</formula>
    </cfRule>
  </conditionalFormatting>
  <dataValidations count="4">
    <dataValidation type="time" allowBlank="1" showInputMessage="1" showErrorMessage="1" errorTitle="Godzina" error="Wpisz godzinę od 0:00 do 23:59, np. 7:00." sqref="E9:F39 N9:O39">
      <formula1>0</formula1>
      <formula2>0.999988425925926</formula2>
    </dataValidation>
    <dataValidation type="list" errorStyle="information" allowBlank="1" showInputMessage="1" showErrorMessage="1" errorTitle="Spoza listy" error="Wpis spoza listy. Możesz go zostawić." sqref="M9:M39">
      <formula1>"W5,WN,WŚ,ND"</formula1>
    </dataValidation>
    <dataValidation type="list" errorStyle="information" allowBlank="1" showInputMessage="1" showErrorMessage="1" errorTitle="Spoza listy" error="Wpis spoza listy. Możesz go zostawić." sqref="R9:R39">
      <formula1>"UW,UŻ,CH,OP,UB,UO"</formula1>
    </dataValidation>
    <dataValidation type="list" errorStyle="information" allowBlank="1" showInputMessage="1" showErrorMessage="1" errorTitle="Spoza listy" error="Wpis spoza listy. Możesz go zostawić." sqref="T9:T39">
      <formula1>"art. 188,sprawy osobiste,siła wyższa,inne"</formula1>
    </dataValidation>
  </dataValidations>
  <pageMargins left="0.197" right="0.197" top="0.197" bottom="0.197" header="0.3" footer="0.3"/>
  <pageSetup paperSize="9" orientation="landscape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2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4.7109375" customWidth="1"/>
    <col min="2" max="2" width="9.7109375" customWidth="1"/>
    <col min="3" max="3" width="5.7109375" customWidth="1"/>
    <col min="4" max="4" width="14.7109375" customWidth="1"/>
    <col min="5" max="6" width="8.7109375" customWidth="1"/>
    <col min="7" max="16" width="7.7109375" customWidth="1"/>
    <col min="17" max="17" width="12.7109375" customWidth="1"/>
    <col min="18" max="18" width="7.7109375" customWidth="1"/>
    <col min="19" max="19" width="6.7109375" customWidth="1"/>
    <col min="20" max="20" width="10.7109375" customWidth="1"/>
    <col min="21" max="21" width="6.7109375" customWidth="1"/>
    <col min="22" max="22" width="7.7109375" customWidth="1"/>
    <col min="23" max="23" width="22.7109375" customWidth="1"/>
    <col min="27" max="27" width="10.7109375" hidden="1" customWidth="1"/>
  </cols>
  <sheetData>
    <row r="1" spans="1:27">
      <c r="A1" s="3" t="s">
        <v>31</v>
      </c>
      <c r="AA1" s="10">
        <f>DATE(Rok,4,1)</f>
        <v>46113</v>
      </c>
    </row>
    <row r="2" spans="1:27">
      <c r="A2" t="str">
        <f>"Miesiąc: "&amp;"kwiecień"&amp;" "&amp;Rok</f>
        <v>Miesiąc: kwiecień 2026</v>
      </c>
      <c r="S2" s="11" t="s">
        <v>32</v>
      </c>
      <c r="T2" s="11"/>
      <c r="U2" s="11"/>
      <c r="V2" s="11"/>
      <c r="W2" s="12">
        <f>ROUND(Etat*8*(NETWORKDAYS(AA1,AA2,SwietaData)-SUMPRODUCT((SwietaData&gt;=AA1)*(SwietaData&lt;=AA2)*(WEEKDAY(SwietaData,2)=6))),2)</f>
        <v>168</v>
      </c>
      <c r="AA2" s="10">
        <f>EOMONTH(AA1,0)</f>
        <v>46142</v>
      </c>
    </row>
    <row r="3" spans="1:27">
      <c r="A3" t="str">
        <f>"Pracownik: "&amp;Pracownik</f>
        <v>Pracownik: </v>
      </c>
      <c r="G3" t="str">
        <f>"Stanowisko: "&amp;Stanowisko</f>
        <v>Stanowisko: </v>
      </c>
      <c r="S3" s="11" t="s">
        <v>33</v>
      </c>
      <c r="T3" s="11"/>
      <c r="U3" s="11"/>
      <c r="V3" s="11"/>
      <c r="W3" s="13">
        <f>IF(Etat&gt;0,W2/(8*Etat),"")</f>
        <v>21.0</v>
      </c>
    </row>
    <row r="4" spans="1:27">
      <c r="A4" t="str">
        <f>"Pracodawca: "&amp;Pracodawca</f>
        <v>Pracodawca: </v>
      </c>
      <c r="G4" t="str">
        <f>"Etat: "&amp;ROUND(Etat,2)&amp;"   Rozkład: "&amp;Rozklad</f>
        <v>Etat: 1   Rozkład: </v>
      </c>
    </row>
    <row r="5" spans="1:27">
      <c r="A5" t="str">
        <f>"Okres rozliczeniowy: "&amp;Okres&amp;"   Pora nocna: "&amp;RIGHT("0"&amp;INT(ROUND((NocOd)*1440,0)/60),2)&amp;":"&amp;RIGHT("0"&amp;MOD(ROUND((NocOd)*1440,0),60),2)&amp;"-"&amp;RIGHT("0"&amp;INT(ROUND((MOD(NocOd+8/24,1))*1440,0)/60),2)&amp;":"&amp;RIGHT("0"&amp;MOD(ROUND((MOD(NocOd+8/24,1))*1440,0),60),2)</f>
        <v>Okres rozliczeniowy: 1 miesiąc   Pora nocna: 22:00-06:00</v>
      </c>
    </row>
    <row r="7" spans="1:27">
      <c r="A7" s="14"/>
      <c r="B7" s="14"/>
      <c r="C7" s="14"/>
      <c r="D7" s="14"/>
      <c r="E7" s="14" t="s">
        <v>57</v>
      </c>
      <c r="F7" s="14"/>
      <c r="G7" s="14"/>
      <c r="H7" s="14"/>
      <c r="I7" s="14" t="s">
        <v>58</v>
      </c>
      <c r="J7" s="14"/>
      <c r="K7" s="14"/>
      <c r="L7" s="14"/>
      <c r="M7" s="14"/>
      <c r="N7" s="14" t="s">
        <v>59</v>
      </c>
      <c r="O7" s="14"/>
      <c r="P7" s="14"/>
      <c r="Q7" s="14"/>
      <c r="R7" s="14" t="s">
        <v>60</v>
      </c>
      <c r="S7" s="14"/>
      <c r="T7" s="14"/>
      <c r="U7" s="14"/>
      <c r="V7" s="14"/>
      <c r="W7" s="14"/>
    </row>
    <row r="8" spans="1:27" ht="58" customHeight="1">
      <c r="A8" s="14" t="s">
        <v>34</v>
      </c>
      <c r="B8" s="14" t="s">
        <v>35</v>
      </c>
      <c r="C8" s="14" t="s">
        <v>36</v>
      </c>
      <c r="D8" s="14" t="s">
        <v>37</v>
      </c>
      <c r="E8" s="14" t="s">
        <v>38</v>
      </c>
      <c r="F8" s="14" t="s">
        <v>39</v>
      </c>
      <c r="G8" s="14" t="s">
        <v>40</v>
      </c>
      <c r="H8" s="14" t="s">
        <v>41</v>
      </c>
      <c r="I8" s="14" t="s">
        <v>42</v>
      </c>
      <c r="J8" s="14" t="s">
        <v>43</v>
      </c>
      <c r="K8" s="14" t="s">
        <v>44</v>
      </c>
      <c r="L8" s="14" t="s">
        <v>45</v>
      </c>
      <c r="M8" s="14" t="s">
        <v>46</v>
      </c>
      <c r="N8" s="14" t="s">
        <v>47</v>
      </c>
      <c r="O8" s="14" t="s">
        <v>48</v>
      </c>
      <c r="P8" s="14" t="s">
        <v>49</v>
      </c>
      <c r="Q8" s="14" t="s">
        <v>50</v>
      </c>
      <c r="R8" s="14" t="s">
        <v>51</v>
      </c>
      <c r="S8" s="14" t="s">
        <v>52</v>
      </c>
      <c r="T8" s="14" t="s">
        <v>53</v>
      </c>
      <c r="U8" s="14" t="s">
        <v>54</v>
      </c>
      <c r="V8" s="14" t="s">
        <v>55</v>
      </c>
      <c r="W8" s="14" t="s">
        <v>56</v>
      </c>
    </row>
    <row r="9" spans="1:27">
      <c r="A9" s="15">
        <v>1</v>
      </c>
      <c r="B9" s="10">
        <f>IF(A9&gt;DAY($AA$2),"",DATE(Rok,4,A9))</f>
        <v>46113</v>
      </c>
      <c r="C9" s="15" t="str">
        <f>IF(B9="","",CHOOSE(WEEKDAY(B9,2),"pon","wt","śr","czw","pt","sob","nd"))</f>
        <v>śr</v>
      </c>
      <c r="D9" s="16">
        <f>IF(B9="","",IFERROR(INDEX(SwietaNazwa,MATCH(B9,SwietaData,0)),""))</f>
        <v/>
      </c>
      <c r="E9" s="17"/>
      <c r="F9" s="17"/>
      <c r="G9" s="18">
        <f>IF(OR(E9="",F9=""),"",ROUND(MOD(F9-E9,1)*24,2))</f>
        <v/>
      </c>
      <c r="H9" s="18">
        <f>IF(OR(E9="",F9=""),"",ROUND(24*(MAX(0,MIN(IF(F9&lt;E9,F9+1,F9),NocOd-1+8/24)-MAX(E9,NocOd-1))+MAX(0,MIN(IF(F9&lt;E9,F9+1,F9),NocOd+8/24)-MAX(E9,NocOd))),2))</f>
        <v/>
      </c>
      <c r="I9" s="18">
        <f>IF(G9="","",MAX(0,G9-NormaDoby))</f>
        <v/>
      </c>
      <c r="J9" s="19"/>
      <c r="K9" s="19"/>
      <c r="L9" s="18">
        <f>IF(OR(G9="",B9=""),"",IF(OR(WEEKDAY(B9,2)=7,D9&lt;&gt;""),G9,""))</f>
        <v/>
      </c>
      <c r="M9" s="20"/>
      <c r="N9" s="17"/>
      <c r="O9" s="17"/>
      <c r="P9" s="18">
        <f>IF(OR(N9="",O9=""),"",ROUND(MOD(O9-N9,1)*24,2))</f>
        <v/>
      </c>
      <c r="Q9" s="20"/>
      <c r="R9" s="20"/>
      <c r="S9" s="19"/>
      <c r="T9" s="20"/>
      <c r="U9" s="19"/>
      <c r="V9" s="19"/>
      <c r="W9" s="20">
        <f>IF(B9="","",IF(AND(N(I9)&gt;0,OR(J9&lt;&gt;"",K9&lt;&gt;""),ROUND(N(J9)+N(K9),2)&lt;&gt;ROUND(N(I9),2)),"podział nadgodzin nie zgadza się z sumą",IF(AND(B9&lt;&gt;"",WEEKDAY(B9,2)=6,D9&lt;&gt;""),"dzień wolny za to święto - wyznacz w tym okresie","")))</f>
        <v/>
      </c>
    </row>
    <row r="10" spans="1:27">
      <c r="A10" s="15">
        <v>2</v>
      </c>
      <c r="B10" s="10">
        <f>IF(A10&gt;DAY($AA$2),"",DATE(Rok,4,A10))</f>
        <v>46114</v>
      </c>
      <c r="C10" s="15" t="str">
        <f>IF(B10="","",CHOOSE(WEEKDAY(B10,2),"pon","wt","śr","czw","pt","sob","nd"))</f>
        <v>czw</v>
      </c>
      <c r="D10" s="16">
        <f>IF(B10="","",IFERROR(INDEX(SwietaNazwa,MATCH(B10,SwietaData,0)),""))</f>
        <v/>
      </c>
      <c r="E10" s="17"/>
      <c r="F10" s="17"/>
      <c r="G10" s="18">
        <f>IF(OR(E10="",F10=""),"",ROUND(MOD(F10-E10,1)*24,2))</f>
        <v/>
      </c>
      <c r="H10" s="18">
        <f>IF(OR(E10="",F10=""),"",ROUND(24*(MAX(0,MIN(IF(F10&lt;E10,F10+1,F10),NocOd-1+8/24)-MAX(E10,NocOd-1))+MAX(0,MIN(IF(F10&lt;E10,F10+1,F10),NocOd+8/24)-MAX(E10,NocOd))),2))</f>
        <v/>
      </c>
      <c r="I10" s="18">
        <f>IF(G10="","",MAX(0,G10-NormaDoby))</f>
        <v/>
      </c>
      <c r="J10" s="19"/>
      <c r="K10" s="19"/>
      <c r="L10" s="18">
        <f>IF(OR(G10="",B10=""),"",IF(OR(WEEKDAY(B10,2)=7,D10&lt;&gt;""),G10,""))</f>
        <v/>
      </c>
      <c r="M10" s="20"/>
      <c r="N10" s="17"/>
      <c r="O10" s="17"/>
      <c r="P10" s="18">
        <f>IF(OR(N10="",O10=""),"",ROUND(MOD(O10-N10,1)*24,2))</f>
        <v/>
      </c>
      <c r="Q10" s="20"/>
      <c r="R10" s="20"/>
      <c r="S10" s="19"/>
      <c r="T10" s="20"/>
      <c r="U10" s="19"/>
      <c r="V10" s="19"/>
      <c r="W10" s="20">
        <f>IF(B10="","",IF(AND(N(I10)&gt;0,OR(J10&lt;&gt;"",K10&lt;&gt;""),ROUND(N(J10)+N(K10),2)&lt;&gt;ROUND(N(I10),2)),"podział nadgodzin nie zgadza się z sumą",IF(AND(B10&lt;&gt;"",WEEKDAY(B10,2)=6,D10&lt;&gt;""),"dzień wolny za to święto - wyznacz w tym okresie","")))</f>
        <v/>
      </c>
    </row>
    <row r="11" spans="1:27">
      <c r="A11" s="15">
        <v>3</v>
      </c>
      <c r="B11" s="10">
        <f>IF(A11&gt;DAY($AA$2),"",DATE(Rok,4,A11))</f>
        <v>46115</v>
      </c>
      <c r="C11" s="15" t="str">
        <f>IF(B11="","",CHOOSE(WEEKDAY(B11,2),"pon","wt","śr","czw","pt","sob","nd"))</f>
        <v>pt</v>
      </c>
      <c r="D11" s="16">
        <f>IF(B11="","",IFERROR(INDEX(SwietaNazwa,MATCH(B11,SwietaData,0)),""))</f>
        <v/>
      </c>
      <c r="E11" s="17"/>
      <c r="F11" s="17"/>
      <c r="G11" s="18">
        <f>IF(OR(E11="",F11=""),"",ROUND(MOD(F11-E11,1)*24,2))</f>
        <v/>
      </c>
      <c r="H11" s="18">
        <f>IF(OR(E11="",F11=""),"",ROUND(24*(MAX(0,MIN(IF(F11&lt;E11,F11+1,F11),NocOd-1+8/24)-MAX(E11,NocOd-1))+MAX(0,MIN(IF(F11&lt;E11,F11+1,F11),NocOd+8/24)-MAX(E11,NocOd))),2))</f>
        <v/>
      </c>
      <c r="I11" s="18">
        <f>IF(G11="","",MAX(0,G11-NormaDoby))</f>
        <v/>
      </c>
      <c r="J11" s="19"/>
      <c r="K11" s="19"/>
      <c r="L11" s="18">
        <f>IF(OR(G11="",B11=""),"",IF(OR(WEEKDAY(B11,2)=7,D11&lt;&gt;""),G11,""))</f>
        <v/>
      </c>
      <c r="M11" s="20"/>
      <c r="N11" s="17"/>
      <c r="O11" s="17"/>
      <c r="P11" s="18">
        <f>IF(OR(N11="",O11=""),"",ROUND(MOD(O11-N11,1)*24,2))</f>
        <v/>
      </c>
      <c r="Q11" s="20"/>
      <c r="R11" s="20"/>
      <c r="S11" s="19"/>
      <c r="T11" s="20"/>
      <c r="U11" s="19"/>
      <c r="V11" s="19"/>
      <c r="W11" s="20">
        <f>IF(B11="","",IF(AND(N(I11)&gt;0,OR(J11&lt;&gt;"",K11&lt;&gt;""),ROUND(N(J11)+N(K11),2)&lt;&gt;ROUND(N(I11),2)),"podział nadgodzin nie zgadza się z sumą",IF(AND(B11&lt;&gt;"",WEEKDAY(B11,2)=6,D11&lt;&gt;""),"dzień wolny za to święto - wyznacz w tym okresie","")))</f>
        <v/>
      </c>
    </row>
    <row r="12" spans="1:27">
      <c r="A12" s="15">
        <v>4</v>
      </c>
      <c r="B12" s="10">
        <f>IF(A12&gt;DAY($AA$2),"",DATE(Rok,4,A12))</f>
        <v>46116</v>
      </c>
      <c r="C12" s="15" t="str">
        <f>IF(B12="","",CHOOSE(WEEKDAY(B12,2),"pon","wt","śr","czw","pt","sob","nd"))</f>
        <v>sob</v>
      </c>
      <c r="D12" s="16">
        <f>IF(B12="","",IFERROR(INDEX(SwietaNazwa,MATCH(B12,SwietaData,0)),""))</f>
        <v/>
      </c>
      <c r="E12" s="17"/>
      <c r="F12" s="17"/>
      <c r="G12" s="18">
        <f>IF(OR(E12="",F12=""),"",ROUND(MOD(F12-E12,1)*24,2))</f>
        <v/>
      </c>
      <c r="H12" s="18">
        <f>IF(OR(E12="",F12=""),"",ROUND(24*(MAX(0,MIN(IF(F12&lt;E12,F12+1,F12),NocOd-1+8/24)-MAX(E12,NocOd-1))+MAX(0,MIN(IF(F12&lt;E12,F12+1,F12),NocOd+8/24)-MAX(E12,NocOd))),2))</f>
        <v/>
      </c>
      <c r="I12" s="18">
        <f>IF(G12="","",MAX(0,G12-NormaDoby))</f>
        <v/>
      </c>
      <c r="J12" s="19"/>
      <c r="K12" s="19"/>
      <c r="L12" s="18">
        <f>IF(OR(G12="",B12=""),"",IF(OR(WEEKDAY(B12,2)=7,D12&lt;&gt;""),G12,""))</f>
        <v/>
      </c>
      <c r="M12" s="20"/>
      <c r="N12" s="17"/>
      <c r="O12" s="17"/>
      <c r="P12" s="18">
        <f>IF(OR(N12="",O12=""),"",ROUND(MOD(O12-N12,1)*24,2))</f>
        <v/>
      </c>
      <c r="Q12" s="20"/>
      <c r="R12" s="20"/>
      <c r="S12" s="19"/>
      <c r="T12" s="20"/>
      <c r="U12" s="19"/>
      <c r="V12" s="19"/>
      <c r="W12" s="20">
        <f>IF(B12="","",IF(AND(N(I12)&gt;0,OR(J12&lt;&gt;"",K12&lt;&gt;""),ROUND(N(J12)+N(K12),2)&lt;&gt;ROUND(N(I12),2)),"podział nadgodzin nie zgadza się z sumą",IF(AND(B12&lt;&gt;"",WEEKDAY(B12,2)=6,D12&lt;&gt;""),"dzień wolny za to święto - wyznacz w tym okresie","")))</f>
        <v/>
      </c>
    </row>
    <row r="13" spans="1:27">
      <c r="A13" s="15">
        <v>5</v>
      </c>
      <c r="B13" s="10">
        <f>IF(A13&gt;DAY($AA$2),"",DATE(Rok,4,A13))</f>
        <v>46117</v>
      </c>
      <c r="C13" s="15" t="str">
        <f>IF(B13="","",CHOOSE(WEEKDAY(B13,2),"pon","wt","śr","czw","pt","sob","nd"))</f>
        <v>nd</v>
      </c>
      <c r="D13" s="16" t="str">
        <f>IF(B13="","",IFERROR(INDEX(SwietaNazwa,MATCH(B13,SwietaData,0)),""))</f>
        <v>Wielkanoc (pierwszy dzień Wielkiej Nocy)</v>
      </c>
      <c r="E13" s="17"/>
      <c r="F13" s="17"/>
      <c r="G13" s="18">
        <f>IF(OR(E13="",F13=""),"",ROUND(MOD(F13-E13,1)*24,2))</f>
        <v/>
      </c>
      <c r="H13" s="18">
        <f>IF(OR(E13="",F13=""),"",ROUND(24*(MAX(0,MIN(IF(F13&lt;E13,F13+1,F13),NocOd-1+8/24)-MAX(E13,NocOd-1))+MAX(0,MIN(IF(F13&lt;E13,F13+1,F13),NocOd+8/24)-MAX(E13,NocOd))),2))</f>
        <v/>
      </c>
      <c r="I13" s="18">
        <f>IF(G13="","",MAX(0,G13-NormaDoby))</f>
        <v/>
      </c>
      <c r="J13" s="19"/>
      <c r="K13" s="19"/>
      <c r="L13" s="18">
        <f>IF(OR(G13="",B13=""),"",IF(OR(WEEKDAY(B13,2)=7,D13&lt;&gt;""),G13,""))</f>
        <v/>
      </c>
      <c r="M13" s="20"/>
      <c r="N13" s="17"/>
      <c r="O13" s="17"/>
      <c r="P13" s="18">
        <f>IF(OR(N13="",O13=""),"",ROUND(MOD(O13-N13,1)*24,2))</f>
        <v/>
      </c>
      <c r="Q13" s="20"/>
      <c r="R13" s="20"/>
      <c r="S13" s="19"/>
      <c r="T13" s="20"/>
      <c r="U13" s="19"/>
      <c r="V13" s="19"/>
      <c r="W13" s="20">
        <f>IF(B13="","",IF(AND(N(I13)&gt;0,OR(J13&lt;&gt;"",K13&lt;&gt;""),ROUND(N(J13)+N(K13),2)&lt;&gt;ROUND(N(I13),2)),"podział nadgodzin nie zgadza się z sumą",IF(AND(B13&lt;&gt;"",WEEKDAY(B13,2)=6,D13&lt;&gt;""),"dzień wolny za to święto - wyznacz w tym okresie","")))</f>
        <v/>
      </c>
    </row>
    <row r="14" spans="1:27">
      <c r="A14" s="15">
        <v>6</v>
      </c>
      <c r="B14" s="10">
        <f>IF(A14&gt;DAY($AA$2),"",DATE(Rok,4,A14))</f>
        <v>46118</v>
      </c>
      <c r="C14" s="15" t="str">
        <f>IF(B14="","",CHOOSE(WEEKDAY(B14,2),"pon","wt","śr","czw","pt","sob","nd"))</f>
        <v>pon</v>
      </c>
      <c r="D14" s="16" t="str">
        <f>IF(B14="","",IFERROR(INDEX(SwietaNazwa,MATCH(B14,SwietaData,0)),""))</f>
        <v>Poniedziałek Wielkanocny (drugi dzień Wielkiej Nocy)</v>
      </c>
      <c r="E14" s="17"/>
      <c r="F14" s="17"/>
      <c r="G14" s="18">
        <f>IF(OR(E14="",F14=""),"",ROUND(MOD(F14-E14,1)*24,2))</f>
        <v/>
      </c>
      <c r="H14" s="18">
        <f>IF(OR(E14="",F14=""),"",ROUND(24*(MAX(0,MIN(IF(F14&lt;E14,F14+1,F14),NocOd-1+8/24)-MAX(E14,NocOd-1))+MAX(0,MIN(IF(F14&lt;E14,F14+1,F14),NocOd+8/24)-MAX(E14,NocOd))),2))</f>
        <v/>
      </c>
      <c r="I14" s="18">
        <f>IF(G14="","",MAX(0,G14-NormaDoby))</f>
        <v/>
      </c>
      <c r="J14" s="19"/>
      <c r="K14" s="19"/>
      <c r="L14" s="18">
        <f>IF(OR(G14="",B14=""),"",IF(OR(WEEKDAY(B14,2)=7,D14&lt;&gt;""),G14,""))</f>
        <v/>
      </c>
      <c r="M14" s="20"/>
      <c r="N14" s="17"/>
      <c r="O14" s="17"/>
      <c r="P14" s="18">
        <f>IF(OR(N14="",O14=""),"",ROUND(MOD(O14-N14,1)*24,2))</f>
        <v/>
      </c>
      <c r="Q14" s="20"/>
      <c r="R14" s="20"/>
      <c r="S14" s="19"/>
      <c r="T14" s="20"/>
      <c r="U14" s="19"/>
      <c r="V14" s="19"/>
      <c r="W14" s="20">
        <f>IF(B14="","",IF(AND(N(I14)&gt;0,OR(J14&lt;&gt;"",K14&lt;&gt;""),ROUND(N(J14)+N(K14),2)&lt;&gt;ROUND(N(I14),2)),"podział nadgodzin nie zgadza się z sumą",IF(AND(B14&lt;&gt;"",WEEKDAY(B14,2)=6,D14&lt;&gt;""),"dzień wolny za to święto - wyznacz w tym okresie","")))</f>
        <v/>
      </c>
    </row>
    <row r="15" spans="1:27">
      <c r="A15" s="15">
        <v>7</v>
      </c>
      <c r="B15" s="10">
        <f>IF(A15&gt;DAY($AA$2),"",DATE(Rok,4,A15))</f>
        <v>46119</v>
      </c>
      <c r="C15" s="15" t="str">
        <f>IF(B15="","",CHOOSE(WEEKDAY(B15,2),"pon","wt","śr","czw","pt","sob","nd"))</f>
        <v>wt</v>
      </c>
      <c r="D15" s="16">
        <f>IF(B15="","",IFERROR(INDEX(SwietaNazwa,MATCH(B15,SwietaData,0)),""))</f>
        <v/>
      </c>
      <c r="E15" s="17"/>
      <c r="F15" s="17"/>
      <c r="G15" s="18">
        <f>IF(OR(E15="",F15=""),"",ROUND(MOD(F15-E15,1)*24,2))</f>
        <v/>
      </c>
      <c r="H15" s="18">
        <f>IF(OR(E15="",F15=""),"",ROUND(24*(MAX(0,MIN(IF(F15&lt;E15,F15+1,F15),NocOd-1+8/24)-MAX(E15,NocOd-1))+MAX(0,MIN(IF(F15&lt;E15,F15+1,F15),NocOd+8/24)-MAX(E15,NocOd))),2))</f>
        <v/>
      </c>
      <c r="I15" s="18">
        <f>IF(G15="","",MAX(0,G15-NormaDoby))</f>
        <v/>
      </c>
      <c r="J15" s="19"/>
      <c r="K15" s="19"/>
      <c r="L15" s="18">
        <f>IF(OR(G15="",B15=""),"",IF(OR(WEEKDAY(B15,2)=7,D15&lt;&gt;""),G15,""))</f>
        <v/>
      </c>
      <c r="M15" s="20"/>
      <c r="N15" s="17"/>
      <c r="O15" s="17"/>
      <c r="P15" s="18">
        <f>IF(OR(N15="",O15=""),"",ROUND(MOD(O15-N15,1)*24,2))</f>
        <v/>
      </c>
      <c r="Q15" s="20"/>
      <c r="R15" s="20"/>
      <c r="S15" s="19"/>
      <c r="T15" s="20"/>
      <c r="U15" s="19"/>
      <c r="V15" s="19"/>
      <c r="W15" s="20">
        <f>IF(B15="","",IF(AND(N(I15)&gt;0,OR(J15&lt;&gt;"",K15&lt;&gt;""),ROUND(N(J15)+N(K15),2)&lt;&gt;ROUND(N(I15),2)),"podział nadgodzin nie zgadza się z sumą",IF(AND(B15&lt;&gt;"",WEEKDAY(B15,2)=6,D15&lt;&gt;""),"dzień wolny za to święto - wyznacz w tym okresie","")))</f>
        <v/>
      </c>
    </row>
    <row r="16" spans="1:27">
      <c r="A16" s="15">
        <v>8</v>
      </c>
      <c r="B16" s="10">
        <f>IF(A16&gt;DAY($AA$2),"",DATE(Rok,4,A16))</f>
        <v>46120</v>
      </c>
      <c r="C16" s="15" t="str">
        <f>IF(B16="","",CHOOSE(WEEKDAY(B16,2),"pon","wt","śr","czw","pt","sob","nd"))</f>
        <v>śr</v>
      </c>
      <c r="D16" s="16">
        <f>IF(B16="","",IFERROR(INDEX(SwietaNazwa,MATCH(B16,SwietaData,0)),""))</f>
        <v/>
      </c>
      <c r="E16" s="17"/>
      <c r="F16" s="17"/>
      <c r="G16" s="18">
        <f>IF(OR(E16="",F16=""),"",ROUND(MOD(F16-E16,1)*24,2))</f>
        <v/>
      </c>
      <c r="H16" s="18">
        <f>IF(OR(E16="",F16=""),"",ROUND(24*(MAX(0,MIN(IF(F16&lt;E16,F16+1,F16),NocOd-1+8/24)-MAX(E16,NocOd-1))+MAX(0,MIN(IF(F16&lt;E16,F16+1,F16),NocOd+8/24)-MAX(E16,NocOd))),2))</f>
        <v/>
      </c>
      <c r="I16" s="18">
        <f>IF(G16="","",MAX(0,G16-NormaDoby))</f>
        <v/>
      </c>
      <c r="J16" s="19"/>
      <c r="K16" s="19"/>
      <c r="L16" s="18">
        <f>IF(OR(G16="",B16=""),"",IF(OR(WEEKDAY(B16,2)=7,D16&lt;&gt;""),G16,""))</f>
        <v/>
      </c>
      <c r="M16" s="20"/>
      <c r="N16" s="17"/>
      <c r="O16" s="17"/>
      <c r="P16" s="18">
        <f>IF(OR(N16="",O16=""),"",ROUND(MOD(O16-N16,1)*24,2))</f>
        <v/>
      </c>
      <c r="Q16" s="20"/>
      <c r="R16" s="20"/>
      <c r="S16" s="19"/>
      <c r="T16" s="20"/>
      <c r="U16" s="19"/>
      <c r="V16" s="19"/>
      <c r="W16" s="20">
        <f>IF(B16="","",IF(AND(N(I16)&gt;0,OR(J16&lt;&gt;"",K16&lt;&gt;""),ROUND(N(J16)+N(K16),2)&lt;&gt;ROUND(N(I16),2)),"podział nadgodzin nie zgadza się z sumą",IF(AND(B16&lt;&gt;"",WEEKDAY(B16,2)=6,D16&lt;&gt;""),"dzień wolny za to święto - wyznacz w tym okresie","")))</f>
        <v/>
      </c>
    </row>
    <row r="17" spans="1:23">
      <c r="A17" s="15">
        <v>9</v>
      </c>
      <c r="B17" s="10">
        <f>IF(A17&gt;DAY($AA$2),"",DATE(Rok,4,A17))</f>
        <v>46121</v>
      </c>
      <c r="C17" s="15" t="str">
        <f>IF(B17="","",CHOOSE(WEEKDAY(B17,2),"pon","wt","śr","czw","pt","sob","nd"))</f>
        <v>czw</v>
      </c>
      <c r="D17" s="16">
        <f>IF(B17="","",IFERROR(INDEX(SwietaNazwa,MATCH(B17,SwietaData,0)),""))</f>
        <v/>
      </c>
      <c r="E17" s="17"/>
      <c r="F17" s="17"/>
      <c r="G17" s="18">
        <f>IF(OR(E17="",F17=""),"",ROUND(MOD(F17-E17,1)*24,2))</f>
        <v/>
      </c>
      <c r="H17" s="18">
        <f>IF(OR(E17="",F17=""),"",ROUND(24*(MAX(0,MIN(IF(F17&lt;E17,F17+1,F17),NocOd-1+8/24)-MAX(E17,NocOd-1))+MAX(0,MIN(IF(F17&lt;E17,F17+1,F17),NocOd+8/24)-MAX(E17,NocOd))),2))</f>
        <v/>
      </c>
      <c r="I17" s="18">
        <f>IF(G17="","",MAX(0,G17-NormaDoby))</f>
        <v/>
      </c>
      <c r="J17" s="19"/>
      <c r="K17" s="19"/>
      <c r="L17" s="18">
        <f>IF(OR(G17="",B17=""),"",IF(OR(WEEKDAY(B17,2)=7,D17&lt;&gt;""),G17,""))</f>
        <v/>
      </c>
      <c r="M17" s="20"/>
      <c r="N17" s="17"/>
      <c r="O17" s="17"/>
      <c r="P17" s="18">
        <f>IF(OR(N17="",O17=""),"",ROUND(MOD(O17-N17,1)*24,2))</f>
        <v/>
      </c>
      <c r="Q17" s="20"/>
      <c r="R17" s="20"/>
      <c r="S17" s="19"/>
      <c r="T17" s="20"/>
      <c r="U17" s="19"/>
      <c r="V17" s="19"/>
      <c r="W17" s="20">
        <f>IF(B17="","",IF(AND(N(I17)&gt;0,OR(J17&lt;&gt;"",K17&lt;&gt;""),ROUND(N(J17)+N(K17),2)&lt;&gt;ROUND(N(I17),2)),"podział nadgodzin nie zgadza się z sumą",IF(AND(B17&lt;&gt;"",WEEKDAY(B17,2)=6,D17&lt;&gt;""),"dzień wolny za to święto - wyznacz w tym okresie","")))</f>
        <v/>
      </c>
    </row>
    <row r="18" spans="1:23">
      <c r="A18" s="15">
        <v>10</v>
      </c>
      <c r="B18" s="10">
        <f>IF(A18&gt;DAY($AA$2),"",DATE(Rok,4,A18))</f>
        <v>46122</v>
      </c>
      <c r="C18" s="15" t="str">
        <f>IF(B18="","",CHOOSE(WEEKDAY(B18,2),"pon","wt","śr","czw","pt","sob","nd"))</f>
        <v>pt</v>
      </c>
      <c r="D18" s="16">
        <f>IF(B18="","",IFERROR(INDEX(SwietaNazwa,MATCH(B18,SwietaData,0)),""))</f>
        <v/>
      </c>
      <c r="E18" s="17"/>
      <c r="F18" s="17"/>
      <c r="G18" s="18">
        <f>IF(OR(E18="",F18=""),"",ROUND(MOD(F18-E18,1)*24,2))</f>
        <v/>
      </c>
      <c r="H18" s="18">
        <f>IF(OR(E18="",F18=""),"",ROUND(24*(MAX(0,MIN(IF(F18&lt;E18,F18+1,F18),NocOd-1+8/24)-MAX(E18,NocOd-1))+MAX(0,MIN(IF(F18&lt;E18,F18+1,F18),NocOd+8/24)-MAX(E18,NocOd))),2))</f>
        <v/>
      </c>
      <c r="I18" s="18">
        <f>IF(G18="","",MAX(0,G18-NormaDoby))</f>
        <v/>
      </c>
      <c r="J18" s="19"/>
      <c r="K18" s="19"/>
      <c r="L18" s="18">
        <f>IF(OR(G18="",B18=""),"",IF(OR(WEEKDAY(B18,2)=7,D18&lt;&gt;""),G18,""))</f>
        <v/>
      </c>
      <c r="M18" s="20"/>
      <c r="N18" s="17"/>
      <c r="O18" s="17"/>
      <c r="P18" s="18">
        <f>IF(OR(N18="",O18=""),"",ROUND(MOD(O18-N18,1)*24,2))</f>
        <v/>
      </c>
      <c r="Q18" s="20"/>
      <c r="R18" s="20"/>
      <c r="S18" s="19"/>
      <c r="T18" s="20"/>
      <c r="U18" s="19"/>
      <c r="V18" s="19"/>
      <c r="W18" s="20">
        <f>IF(B18="","",IF(AND(N(I18)&gt;0,OR(J18&lt;&gt;"",K18&lt;&gt;""),ROUND(N(J18)+N(K18),2)&lt;&gt;ROUND(N(I18),2)),"podział nadgodzin nie zgadza się z sumą",IF(AND(B18&lt;&gt;"",WEEKDAY(B18,2)=6,D18&lt;&gt;""),"dzień wolny za to święto - wyznacz w tym okresie","")))</f>
        <v/>
      </c>
    </row>
    <row r="19" spans="1:23">
      <c r="A19" s="15">
        <v>11</v>
      </c>
      <c r="B19" s="10">
        <f>IF(A19&gt;DAY($AA$2),"",DATE(Rok,4,A19))</f>
        <v>46123</v>
      </c>
      <c r="C19" s="15" t="str">
        <f>IF(B19="","",CHOOSE(WEEKDAY(B19,2),"pon","wt","śr","czw","pt","sob","nd"))</f>
        <v>sob</v>
      </c>
      <c r="D19" s="16">
        <f>IF(B19="","",IFERROR(INDEX(SwietaNazwa,MATCH(B19,SwietaData,0)),""))</f>
        <v/>
      </c>
      <c r="E19" s="17"/>
      <c r="F19" s="17"/>
      <c r="G19" s="18">
        <f>IF(OR(E19="",F19=""),"",ROUND(MOD(F19-E19,1)*24,2))</f>
        <v/>
      </c>
      <c r="H19" s="18">
        <f>IF(OR(E19="",F19=""),"",ROUND(24*(MAX(0,MIN(IF(F19&lt;E19,F19+1,F19),NocOd-1+8/24)-MAX(E19,NocOd-1))+MAX(0,MIN(IF(F19&lt;E19,F19+1,F19),NocOd+8/24)-MAX(E19,NocOd))),2))</f>
        <v/>
      </c>
      <c r="I19" s="18">
        <f>IF(G19="","",MAX(0,G19-NormaDoby))</f>
        <v/>
      </c>
      <c r="J19" s="19"/>
      <c r="K19" s="19"/>
      <c r="L19" s="18">
        <f>IF(OR(G19="",B19=""),"",IF(OR(WEEKDAY(B19,2)=7,D19&lt;&gt;""),G19,""))</f>
        <v/>
      </c>
      <c r="M19" s="20"/>
      <c r="N19" s="17"/>
      <c r="O19" s="17"/>
      <c r="P19" s="18">
        <f>IF(OR(N19="",O19=""),"",ROUND(MOD(O19-N19,1)*24,2))</f>
        <v/>
      </c>
      <c r="Q19" s="20"/>
      <c r="R19" s="20"/>
      <c r="S19" s="19"/>
      <c r="T19" s="20"/>
      <c r="U19" s="19"/>
      <c r="V19" s="19"/>
      <c r="W19" s="20">
        <f>IF(B19="","",IF(AND(N(I19)&gt;0,OR(J19&lt;&gt;"",K19&lt;&gt;""),ROUND(N(J19)+N(K19),2)&lt;&gt;ROUND(N(I19),2)),"podział nadgodzin nie zgadza się z sumą",IF(AND(B19&lt;&gt;"",WEEKDAY(B19,2)=6,D19&lt;&gt;""),"dzień wolny za to święto - wyznacz w tym okresie","")))</f>
        <v/>
      </c>
    </row>
    <row r="20" spans="1:23">
      <c r="A20" s="15">
        <v>12</v>
      </c>
      <c r="B20" s="10">
        <f>IF(A20&gt;DAY($AA$2),"",DATE(Rok,4,A20))</f>
        <v>46124</v>
      </c>
      <c r="C20" s="15" t="str">
        <f>IF(B20="","",CHOOSE(WEEKDAY(B20,2),"pon","wt","śr","czw","pt","sob","nd"))</f>
        <v>nd</v>
      </c>
      <c r="D20" s="16">
        <f>IF(B20="","",IFERROR(INDEX(SwietaNazwa,MATCH(B20,SwietaData,0)),""))</f>
        <v/>
      </c>
      <c r="E20" s="17"/>
      <c r="F20" s="17"/>
      <c r="G20" s="18">
        <f>IF(OR(E20="",F20=""),"",ROUND(MOD(F20-E20,1)*24,2))</f>
        <v/>
      </c>
      <c r="H20" s="18">
        <f>IF(OR(E20="",F20=""),"",ROUND(24*(MAX(0,MIN(IF(F20&lt;E20,F20+1,F20),NocOd-1+8/24)-MAX(E20,NocOd-1))+MAX(0,MIN(IF(F20&lt;E20,F20+1,F20),NocOd+8/24)-MAX(E20,NocOd))),2))</f>
        <v/>
      </c>
      <c r="I20" s="18">
        <f>IF(G20="","",MAX(0,G20-NormaDoby))</f>
        <v/>
      </c>
      <c r="J20" s="19"/>
      <c r="K20" s="19"/>
      <c r="L20" s="18">
        <f>IF(OR(G20="",B20=""),"",IF(OR(WEEKDAY(B20,2)=7,D20&lt;&gt;""),G20,""))</f>
        <v/>
      </c>
      <c r="M20" s="20"/>
      <c r="N20" s="17"/>
      <c r="O20" s="17"/>
      <c r="P20" s="18">
        <f>IF(OR(N20="",O20=""),"",ROUND(MOD(O20-N20,1)*24,2))</f>
        <v/>
      </c>
      <c r="Q20" s="20"/>
      <c r="R20" s="20"/>
      <c r="S20" s="19"/>
      <c r="T20" s="20"/>
      <c r="U20" s="19"/>
      <c r="V20" s="19"/>
      <c r="W20" s="20">
        <f>IF(B20="","",IF(AND(N(I20)&gt;0,OR(J20&lt;&gt;"",K20&lt;&gt;""),ROUND(N(J20)+N(K20),2)&lt;&gt;ROUND(N(I20),2)),"podział nadgodzin nie zgadza się z sumą",IF(AND(B20&lt;&gt;"",WEEKDAY(B20,2)=6,D20&lt;&gt;""),"dzień wolny za to święto - wyznacz w tym okresie","")))</f>
        <v/>
      </c>
    </row>
    <row r="21" spans="1:23">
      <c r="A21" s="15">
        <v>13</v>
      </c>
      <c r="B21" s="10">
        <f>IF(A21&gt;DAY($AA$2),"",DATE(Rok,4,A21))</f>
        <v>46125</v>
      </c>
      <c r="C21" s="15" t="str">
        <f>IF(B21="","",CHOOSE(WEEKDAY(B21,2),"pon","wt","śr","czw","pt","sob","nd"))</f>
        <v>pon</v>
      </c>
      <c r="D21" s="16">
        <f>IF(B21="","",IFERROR(INDEX(SwietaNazwa,MATCH(B21,SwietaData,0)),""))</f>
        <v/>
      </c>
      <c r="E21" s="17"/>
      <c r="F21" s="17"/>
      <c r="G21" s="18">
        <f>IF(OR(E21="",F21=""),"",ROUND(MOD(F21-E21,1)*24,2))</f>
        <v/>
      </c>
      <c r="H21" s="18">
        <f>IF(OR(E21="",F21=""),"",ROUND(24*(MAX(0,MIN(IF(F21&lt;E21,F21+1,F21),NocOd-1+8/24)-MAX(E21,NocOd-1))+MAX(0,MIN(IF(F21&lt;E21,F21+1,F21),NocOd+8/24)-MAX(E21,NocOd))),2))</f>
        <v/>
      </c>
      <c r="I21" s="18">
        <f>IF(G21="","",MAX(0,G21-NormaDoby))</f>
        <v/>
      </c>
      <c r="J21" s="19"/>
      <c r="K21" s="19"/>
      <c r="L21" s="18">
        <f>IF(OR(G21="",B21=""),"",IF(OR(WEEKDAY(B21,2)=7,D21&lt;&gt;""),G21,""))</f>
        <v/>
      </c>
      <c r="M21" s="20"/>
      <c r="N21" s="17"/>
      <c r="O21" s="17"/>
      <c r="P21" s="18">
        <f>IF(OR(N21="",O21=""),"",ROUND(MOD(O21-N21,1)*24,2))</f>
        <v/>
      </c>
      <c r="Q21" s="20"/>
      <c r="R21" s="20"/>
      <c r="S21" s="19"/>
      <c r="T21" s="20"/>
      <c r="U21" s="19"/>
      <c r="V21" s="19"/>
      <c r="W21" s="20">
        <f>IF(B21="","",IF(AND(N(I21)&gt;0,OR(J21&lt;&gt;"",K21&lt;&gt;""),ROUND(N(J21)+N(K21),2)&lt;&gt;ROUND(N(I21),2)),"podział nadgodzin nie zgadza się z sumą",IF(AND(B21&lt;&gt;"",WEEKDAY(B21,2)=6,D21&lt;&gt;""),"dzień wolny za to święto - wyznacz w tym okresie","")))</f>
        <v/>
      </c>
    </row>
    <row r="22" spans="1:23">
      <c r="A22" s="15">
        <v>14</v>
      </c>
      <c r="B22" s="10">
        <f>IF(A22&gt;DAY($AA$2),"",DATE(Rok,4,A22))</f>
        <v>46126</v>
      </c>
      <c r="C22" s="15" t="str">
        <f>IF(B22="","",CHOOSE(WEEKDAY(B22,2),"pon","wt","śr","czw","pt","sob","nd"))</f>
        <v>wt</v>
      </c>
      <c r="D22" s="16">
        <f>IF(B22="","",IFERROR(INDEX(SwietaNazwa,MATCH(B22,SwietaData,0)),""))</f>
        <v/>
      </c>
      <c r="E22" s="17"/>
      <c r="F22" s="17"/>
      <c r="G22" s="18">
        <f>IF(OR(E22="",F22=""),"",ROUND(MOD(F22-E22,1)*24,2))</f>
        <v/>
      </c>
      <c r="H22" s="18">
        <f>IF(OR(E22="",F22=""),"",ROUND(24*(MAX(0,MIN(IF(F22&lt;E22,F22+1,F22),NocOd-1+8/24)-MAX(E22,NocOd-1))+MAX(0,MIN(IF(F22&lt;E22,F22+1,F22),NocOd+8/24)-MAX(E22,NocOd))),2))</f>
        <v/>
      </c>
      <c r="I22" s="18">
        <f>IF(G22="","",MAX(0,G22-NormaDoby))</f>
        <v/>
      </c>
      <c r="J22" s="19"/>
      <c r="K22" s="19"/>
      <c r="L22" s="18">
        <f>IF(OR(G22="",B22=""),"",IF(OR(WEEKDAY(B22,2)=7,D22&lt;&gt;""),G22,""))</f>
        <v/>
      </c>
      <c r="M22" s="20"/>
      <c r="N22" s="17"/>
      <c r="O22" s="17"/>
      <c r="P22" s="18">
        <f>IF(OR(N22="",O22=""),"",ROUND(MOD(O22-N22,1)*24,2))</f>
        <v/>
      </c>
      <c r="Q22" s="20"/>
      <c r="R22" s="20"/>
      <c r="S22" s="19"/>
      <c r="T22" s="20"/>
      <c r="U22" s="19"/>
      <c r="V22" s="19"/>
      <c r="W22" s="20">
        <f>IF(B22="","",IF(AND(N(I22)&gt;0,OR(J22&lt;&gt;"",K22&lt;&gt;""),ROUND(N(J22)+N(K22),2)&lt;&gt;ROUND(N(I22),2)),"podział nadgodzin nie zgadza się z sumą",IF(AND(B22&lt;&gt;"",WEEKDAY(B22,2)=6,D22&lt;&gt;""),"dzień wolny za to święto - wyznacz w tym okresie","")))</f>
        <v/>
      </c>
    </row>
    <row r="23" spans="1:23">
      <c r="A23" s="15">
        <v>15</v>
      </c>
      <c r="B23" s="10">
        <f>IF(A23&gt;DAY($AA$2),"",DATE(Rok,4,A23))</f>
        <v>46127</v>
      </c>
      <c r="C23" s="15" t="str">
        <f>IF(B23="","",CHOOSE(WEEKDAY(B23,2),"pon","wt","śr","czw","pt","sob","nd"))</f>
        <v>śr</v>
      </c>
      <c r="D23" s="16">
        <f>IF(B23="","",IFERROR(INDEX(SwietaNazwa,MATCH(B23,SwietaData,0)),""))</f>
        <v/>
      </c>
      <c r="E23" s="17"/>
      <c r="F23" s="17"/>
      <c r="G23" s="18">
        <f>IF(OR(E23="",F23=""),"",ROUND(MOD(F23-E23,1)*24,2))</f>
        <v/>
      </c>
      <c r="H23" s="18">
        <f>IF(OR(E23="",F23=""),"",ROUND(24*(MAX(0,MIN(IF(F23&lt;E23,F23+1,F23),NocOd-1+8/24)-MAX(E23,NocOd-1))+MAX(0,MIN(IF(F23&lt;E23,F23+1,F23),NocOd+8/24)-MAX(E23,NocOd))),2))</f>
        <v/>
      </c>
      <c r="I23" s="18">
        <f>IF(G23="","",MAX(0,G23-NormaDoby))</f>
        <v/>
      </c>
      <c r="J23" s="19"/>
      <c r="K23" s="19"/>
      <c r="L23" s="18">
        <f>IF(OR(G23="",B23=""),"",IF(OR(WEEKDAY(B23,2)=7,D23&lt;&gt;""),G23,""))</f>
        <v/>
      </c>
      <c r="M23" s="20"/>
      <c r="N23" s="17"/>
      <c r="O23" s="17"/>
      <c r="P23" s="18">
        <f>IF(OR(N23="",O23=""),"",ROUND(MOD(O23-N23,1)*24,2))</f>
        <v/>
      </c>
      <c r="Q23" s="20"/>
      <c r="R23" s="20"/>
      <c r="S23" s="19"/>
      <c r="T23" s="20"/>
      <c r="U23" s="19"/>
      <c r="V23" s="19"/>
      <c r="W23" s="20">
        <f>IF(B23="","",IF(AND(N(I23)&gt;0,OR(J23&lt;&gt;"",K23&lt;&gt;""),ROUND(N(J23)+N(K23),2)&lt;&gt;ROUND(N(I23),2)),"podział nadgodzin nie zgadza się z sumą",IF(AND(B23&lt;&gt;"",WEEKDAY(B23,2)=6,D23&lt;&gt;""),"dzień wolny za to święto - wyznacz w tym okresie","")))</f>
        <v/>
      </c>
    </row>
    <row r="24" spans="1:23">
      <c r="A24" s="15">
        <v>16</v>
      </c>
      <c r="B24" s="10">
        <f>IF(A24&gt;DAY($AA$2),"",DATE(Rok,4,A24))</f>
        <v>46128</v>
      </c>
      <c r="C24" s="15" t="str">
        <f>IF(B24="","",CHOOSE(WEEKDAY(B24,2),"pon","wt","śr","czw","pt","sob","nd"))</f>
        <v>czw</v>
      </c>
      <c r="D24" s="16">
        <f>IF(B24="","",IFERROR(INDEX(SwietaNazwa,MATCH(B24,SwietaData,0)),""))</f>
        <v/>
      </c>
      <c r="E24" s="17"/>
      <c r="F24" s="17"/>
      <c r="G24" s="18">
        <f>IF(OR(E24="",F24=""),"",ROUND(MOD(F24-E24,1)*24,2))</f>
        <v/>
      </c>
      <c r="H24" s="18">
        <f>IF(OR(E24="",F24=""),"",ROUND(24*(MAX(0,MIN(IF(F24&lt;E24,F24+1,F24),NocOd-1+8/24)-MAX(E24,NocOd-1))+MAX(0,MIN(IF(F24&lt;E24,F24+1,F24),NocOd+8/24)-MAX(E24,NocOd))),2))</f>
        <v/>
      </c>
      <c r="I24" s="18">
        <f>IF(G24="","",MAX(0,G24-NormaDoby))</f>
        <v/>
      </c>
      <c r="J24" s="19"/>
      <c r="K24" s="19"/>
      <c r="L24" s="18">
        <f>IF(OR(G24="",B24=""),"",IF(OR(WEEKDAY(B24,2)=7,D24&lt;&gt;""),G24,""))</f>
        <v/>
      </c>
      <c r="M24" s="20"/>
      <c r="N24" s="17"/>
      <c r="O24" s="17"/>
      <c r="P24" s="18">
        <f>IF(OR(N24="",O24=""),"",ROUND(MOD(O24-N24,1)*24,2))</f>
        <v/>
      </c>
      <c r="Q24" s="20"/>
      <c r="R24" s="20"/>
      <c r="S24" s="19"/>
      <c r="T24" s="20"/>
      <c r="U24" s="19"/>
      <c r="V24" s="19"/>
      <c r="W24" s="20">
        <f>IF(B24="","",IF(AND(N(I24)&gt;0,OR(J24&lt;&gt;"",K24&lt;&gt;""),ROUND(N(J24)+N(K24),2)&lt;&gt;ROUND(N(I24),2)),"podział nadgodzin nie zgadza się z sumą",IF(AND(B24&lt;&gt;"",WEEKDAY(B24,2)=6,D24&lt;&gt;""),"dzień wolny za to święto - wyznacz w tym okresie","")))</f>
        <v/>
      </c>
    </row>
    <row r="25" spans="1:23">
      <c r="A25" s="15">
        <v>17</v>
      </c>
      <c r="B25" s="10">
        <f>IF(A25&gt;DAY($AA$2),"",DATE(Rok,4,A25))</f>
        <v>46129</v>
      </c>
      <c r="C25" s="15" t="str">
        <f>IF(B25="","",CHOOSE(WEEKDAY(B25,2),"pon","wt","śr","czw","pt","sob","nd"))</f>
        <v>pt</v>
      </c>
      <c r="D25" s="16">
        <f>IF(B25="","",IFERROR(INDEX(SwietaNazwa,MATCH(B25,SwietaData,0)),""))</f>
        <v/>
      </c>
      <c r="E25" s="17"/>
      <c r="F25" s="17"/>
      <c r="G25" s="18">
        <f>IF(OR(E25="",F25=""),"",ROUND(MOD(F25-E25,1)*24,2))</f>
        <v/>
      </c>
      <c r="H25" s="18">
        <f>IF(OR(E25="",F25=""),"",ROUND(24*(MAX(0,MIN(IF(F25&lt;E25,F25+1,F25),NocOd-1+8/24)-MAX(E25,NocOd-1))+MAX(0,MIN(IF(F25&lt;E25,F25+1,F25),NocOd+8/24)-MAX(E25,NocOd))),2))</f>
        <v/>
      </c>
      <c r="I25" s="18">
        <f>IF(G25="","",MAX(0,G25-NormaDoby))</f>
        <v/>
      </c>
      <c r="J25" s="19"/>
      <c r="K25" s="19"/>
      <c r="L25" s="18">
        <f>IF(OR(G25="",B25=""),"",IF(OR(WEEKDAY(B25,2)=7,D25&lt;&gt;""),G25,""))</f>
        <v/>
      </c>
      <c r="M25" s="20"/>
      <c r="N25" s="17"/>
      <c r="O25" s="17"/>
      <c r="P25" s="18">
        <f>IF(OR(N25="",O25=""),"",ROUND(MOD(O25-N25,1)*24,2))</f>
        <v/>
      </c>
      <c r="Q25" s="20"/>
      <c r="R25" s="20"/>
      <c r="S25" s="19"/>
      <c r="T25" s="20"/>
      <c r="U25" s="19"/>
      <c r="V25" s="19"/>
      <c r="W25" s="20">
        <f>IF(B25="","",IF(AND(N(I25)&gt;0,OR(J25&lt;&gt;"",K25&lt;&gt;""),ROUND(N(J25)+N(K25),2)&lt;&gt;ROUND(N(I25),2)),"podział nadgodzin nie zgadza się z sumą",IF(AND(B25&lt;&gt;"",WEEKDAY(B25,2)=6,D25&lt;&gt;""),"dzień wolny za to święto - wyznacz w tym okresie","")))</f>
        <v/>
      </c>
    </row>
    <row r="26" spans="1:23">
      <c r="A26" s="15">
        <v>18</v>
      </c>
      <c r="B26" s="10">
        <f>IF(A26&gt;DAY($AA$2),"",DATE(Rok,4,A26))</f>
        <v>46130</v>
      </c>
      <c r="C26" s="15" t="str">
        <f>IF(B26="","",CHOOSE(WEEKDAY(B26,2),"pon","wt","śr","czw","pt","sob","nd"))</f>
        <v>sob</v>
      </c>
      <c r="D26" s="16">
        <f>IF(B26="","",IFERROR(INDEX(SwietaNazwa,MATCH(B26,SwietaData,0)),""))</f>
        <v/>
      </c>
      <c r="E26" s="17"/>
      <c r="F26" s="17"/>
      <c r="G26" s="18">
        <f>IF(OR(E26="",F26=""),"",ROUND(MOD(F26-E26,1)*24,2))</f>
        <v/>
      </c>
      <c r="H26" s="18">
        <f>IF(OR(E26="",F26=""),"",ROUND(24*(MAX(0,MIN(IF(F26&lt;E26,F26+1,F26),NocOd-1+8/24)-MAX(E26,NocOd-1))+MAX(0,MIN(IF(F26&lt;E26,F26+1,F26),NocOd+8/24)-MAX(E26,NocOd))),2))</f>
        <v/>
      </c>
      <c r="I26" s="18">
        <f>IF(G26="","",MAX(0,G26-NormaDoby))</f>
        <v/>
      </c>
      <c r="J26" s="19"/>
      <c r="K26" s="19"/>
      <c r="L26" s="18">
        <f>IF(OR(G26="",B26=""),"",IF(OR(WEEKDAY(B26,2)=7,D26&lt;&gt;""),G26,""))</f>
        <v/>
      </c>
      <c r="M26" s="20"/>
      <c r="N26" s="17"/>
      <c r="O26" s="17"/>
      <c r="P26" s="18">
        <f>IF(OR(N26="",O26=""),"",ROUND(MOD(O26-N26,1)*24,2))</f>
        <v/>
      </c>
      <c r="Q26" s="20"/>
      <c r="R26" s="20"/>
      <c r="S26" s="19"/>
      <c r="T26" s="20"/>
      <c r="U26" s="19"/>
      <c r="V26" s="19"/>
      <c r="W26" s="20">
        <f>IF(B26="","",IF(AND(N(I26)&gt;0,OR(J26&lt;&gt;"",K26&lt;&gt;""),ROUND(N(J26)+N(K26),2)&lt;&gt;ROUND(N(I26),2)),"podział nadgodzin nie zgadza się z sumą",IF(AND(B26&lt;&gt;"",WEEKDAY(B26,2)=6,D26&lt;&gt;""),"dzień wolny za to święto - wyznacz w tym okresie","")))</f>
        <v/>
      </c>
    </row>
    <row r="27" spans="1:23">
      <c r="A27" s="15">
        <v>19</v>
      </c>
      <c r="B27" s="10">
        <f>IF(A27&gt;DAY($AA$2),"",DATE(Rok,4,A27))</f>
        <v>46131</v>
      </c>
      <c r="C27" s="15" t="str">
        <f>IF(B27="","",CHOOSE(WEEKDAY(B27,2),"pon","wt","śr","czw","pt","sob","nd"))</f>
        <v>nd</v>
      </c>
      <c r="D27" s="16">
        <f>IF(B27="","",IFERROR(INDEX(SwietaNazwa,MATCH(B27,SwietaData,0)),""))</f>
        <v/>
      </c>
      <c r="E27" s="17"/>
      <c r="F27" s="17"/>
      <c r="G27" s="18">
        <f>IF(OR(E27="",F27=""),"",ROUND(MOD(F27-E27,1)*24,2))</f>
        <v/>
      </c>
      <c r="H27" s="18">
        <f>IF(OR(E27="",F27=""),"",ROUND(24*(MAX(0,MIN(IF(F27&lt;E27,F27+1,F27),NocOd-1+8/24)-MAX(E27,NocOd-1))+MAX(0,MIN(IF(F27&lt;E27,F27+1,F27),NocOd+8/24)-MAX(E27,NocOd))),2))</f>
        <v/>
      </c>
      <c r="I27" s="18">
        <f>IF(G27="","",MAX(0,G27-NormaDoby))</f>
        <v/>
      </c>
      <c r="J27" s="19"/>
      <c r="K27" s="19"/>
      <c r="L27" s="18">
        <f>IF(OR(G27="",B27=""),"",IF(OR(WEEKDAY(B27,2)=7,D27&lt;&gt;""),G27,""))</f>
        <v/>
      </c>
      <c r="M27" s="20"/>
      <c r="N27" s="17"/>
      <c r="O27" s="17"/>
      <c r="P27" s="18">
        <f>IF(OR(N27="",O27=""),"",ROUND(MOD(O27-N27,1)*24,2))</f>
        <v/>
      </c>
      <c r="Q27" s="20"/>
      <c r="R27" s="20"/>
      <c r="S27" s="19"/>
      <c r="T27" s="20"/>
      <c r="U27" s="19"/>
      <c r="V27" s="19"/>
      <c r="W27" s="20">
        <f>IF(B27="","",IF(AND(N(I27)&gt;0,OR(J27&lt;&gt;"",K27&lt;&gt;""),ROUND(N(J27)+N(K27),2)&lt;&gt;ROUND(N(I27),2)),"podział nadgodzin nie zgadza się z sumą",IF(AND(B27&lt;&gt;"",WEEKDAY(B27,2)=6,D27&lt;&gt;""),"dzień wolny za to święto - wyznacz w tym okresie","")))</f>
        <v/>
      </c>
    </row>
    <row r="28" spans="1:23">
      <c r="A28" s="15">
        <v>20</v>
      </c>
      <c r="B28" s="10">
        <f>IF(A28&gt;DAY($AA$2),"",DATE(Rok,4,A28))</f>
        <v>46132</v>
      </c>
      <c r="C28" s="15" t="str">
        <f>IF(B28="","",CHOOSE(WEEKDAY(B28,2),"pon","wt","śr","czw","pt","sob","nd"))</f>
        <v>pon</v>
      </c>
      <c r="D28" s="16">
        <f>IF(B28="","",IFERROR(INDEX(SwietaNazwa,MATCH(B28,SwietaData,0)),""))</f>
        <v/>
      </c>
      <c r="E28" s="17"/>
      <c r="F28" s="17"/>
      <c r="G28" s="18">
        <f>IF(OR(E28="",F28=""),"",ROUND(MOD(F28-E28,1)*24,2))</f>
        <v/>
      </c>
      <c r="H28" s="18">
        <f>IF(OR(E28="",F28=""),"",ROUND(24*(MAX(0,MIN(IF(F28&lt;E28,F28+1,F28),NocOd-1+8/24)-MAX(E28,NocOd-1))+MAX(0,MIN(IF(F28&lt;E28,F28+1,F28),NocOd+8/24)-MAX(E28,NocOd))),2))</f>
        <v/>
      </c>
      <c r="I28" s="18">
        <f>IF(G28="","",MAX(0,G28-NormaDoby))</f>
        <v/>
      </c>
      <c r="J28" s="19"/>
      <c r="K28" s="19"/>
      <c r="L28" s="18">
        <f>IF(OR(G28="",B28=""),"",IF(OR(WEEKDAY(B28,2)=7,D28&lt;&gt;""),G28,""))</f>
        <v/>
      </c>
      <c r="M28" s="20"/>
      <c r="N28" s="17"/>
      <c r="O28" s="17"/>
      <c r="P28" s="18">
        <f>IF(OR(N28="",O28=""),"",ROUND(MOD(O28-N28,1)*24,2))</f>
        <v/>
      </c>
      <c r="Q28" s="20"/>
      <c r="R28" s="20"/>
      <c r="S28" s="19"/>
      <c r="T28" s="20"/>
      <c r="U28" s="19"/>
      <c r="V28" s="19"/>
      <c r="W28" s="20">
        <f>IF(B28="","",IF(AND(N(I28)&gt;0,OR(J28&lt;&gt;"",K28&lt;&gt;""),ROUND(N(J28)+N(K28),2)&lt;&gt;ROUND(N(I28),2)),"podział nadgodzin nie zgadza się z sumą",IF(AND(B28&lt;&gt;"",WEEKDAY(B28,2)=6,D28&lt;&gt;""),"dzień wolny za to święto - wyznacz w tym okresie","")))</f>
        <v/>
      </c>
    </row>
    <row r="29" spans="1:23">
      <c r="A29" s="15">
        <v>21</v>
      </c>
      <c r="B29" s="10">
        <f>IF(A29&gt;DAY($AA$2),"",DATE(Rok,4,A29))</f>
        <v>46133</v>
      </c>
      <c r="C29" s="15" t="str">
        <f>IF(B29="","",CHOOSE(WEEKDAY(B29,2),"pon","wt","śr","czw","pt","sob","nd"))</f>
        <v>wt</v>
      </c>
      <c r="D29" s="16">
        <f>IF(B29="","",IFERROR(INDEX(SwietaNazwa,MATCH(B29,SwietaData,0)),""))</f>
        <v/>
      </c>
      <c r="E29" s="17"/>
      <c r="F29" s="17"/>
      <c r="G29" s="18">
        <f>IF(OR(E29="",F29=""),"",ROUND(MOD(F29-E29,1)*24,2))</f>
        <v/>
      </c>
      <c r="H29" s="18">
        <f>IF(OR(E29="",F29=""),"",ROUND(24*(MAX(0,MIN(IF(F29&lt;E29,F29+1,F29),NocOd-1+8/24)-MAX(E29,NocOd-1))+MAX(0,MIN(IF(F29&lt;E29,F29+1,F29),NocOd+8/24)-MAX(E29,NocOd))),2))</f>
        <v/>
      </c>
      <c r="I29" s="18">
        <f>IF(G29="","",MAX(0,G29-NormaDoby))</f>
        <v/>
      </c>
      <c r="J29" s="19"/>
      <c r="K29" s="19"/>
      <c r="L29" s="18">
        <f>IF(OR(G29="",B29=""),"",IF(OR(WEEKDAY(B29,2)=7,D29&lt;&gt;""),G29,""))</f>
        <v/>
      </c>
      <c r="M29" s="20"/>
      <c r="N29" s="17"/>
      <c r="O29" s="17"/>
      <c r="P29" s="18">
        <f>IF(OR(N29="",O29=""),"",ROUND(MOD(O29-N29,1)*24,2))</f>
        <v/>
      </c>
      <c r="Q29" s="20"/>
      <c r="R29" s="20"/>
      <c r="S29" s="19"/>
      <c r="T29" s="20"/>
      <c r="U29" s="19"/>
      <c r="V29" s="19"/>
      <c r="W29" s="20">
        <f>IF(B29="","",IF(AND(N(I29)&gt;0,OR(J29&lt;&gt;"",K29&lt;&gt;""),ROUND(N(J29)+N(K29),2)&lt;&gt;ROUND(N(I29),2)),"podział nadgodzin nie zgadza się z sumą",IF(AND(B29&lt;&gt;"",WEEKDAY(B29,2)=6,D29&lt;&gt;""),"dzień wolny za to święto - wyznacz w tym okresie","")))</f>
        <v/>
      </c>
    </row>
    <row r="30" spans="1:23">
      <c r="A30" s="15">
        <v>22</v>
      </c>
      <c r="B30" s="10">
        <f>IF(A30&gt;DAY($AA$2),"",DATE(Rok,4,A30))</f>
        <v>46134</v>
      </c>
      <c r="C30" s="15" t="str">
        <f>IF(B30="","",CHOOSE(WEEKDAY(B30,2),"pon","wt","śr","czw","pt","sob","nd"))</f>
        <v>śr</v>
      </c>
      <c r="D30" s="16">
        <f>IF(B30="","",IFERROR(INDEX(SwietaNazwa,MATCH(B30,SwietaData,0)),""))</f>
        <v/>
      </c>
      <c r="E30" s="17"/>
      <c r="F30" s="17"/>
      <c r="G30" s="18">
        <f>IF(OR(E30="",F30=""),"",ROUND(MOD(F30-E30,1)*24,2))</f>
        <v/>
      </c>
      <c r="H30" s="18">
        <f>IF(OR(E30="",F30=""),"",ROUND(24*(MAX(0,MIN(IF(F30&lt;E30,F30+1,F30),NocOd-1+8/24)-MAX(E30,NocOd-1))+MAX(0,MIN(IF(F30&lt;E30,F30+1,F30),NocOd+8/24)-MAX(E30,NocOd))),2))</f>
        <v/>
      </c>
      <c r="I30" s="18">
        <f>IF(G30="","",MAX(0,G30-NormaDoby))</f>
        <v/>
      </c>
      <c r="J30" s="19"/>
      <c r="K30" s="19"/>
      <c r="L30" s="18">
        <f>IF(OR(G30="",B30=""),"",IF(OR(WEEKDAY(B30,2)=7,D30&lt;&gt;""),G30,""))</f>
        <v/>
      </c>
      <c r="M30" s="20"/>
      <c r="N30" s="17"/>
      <c r="O30" s="17"/>
      <c r="P30" s="18">
        <f>IF(OR(N30="",O30=""),"",ROUND(MOD(O30-N30,1)*24,2))</f>
        <v/>
      </c>
      <c r="Q30" s="20"/>
      <c r="R30" s="20"/>
      <c r="S30" s="19"/>
      <c r="T30" s="20"/>
      <c r="U30" s="19"/>
      <c r="V30" s="19"/>
      <c r="W30" s="20">
        <f>IF(B30="","",IF(AND(N(I30)&gt;0,OR(J30&lt;&gt;"",K30&lt;&gt;""),ROUND(N(J30)+N(K30),2)&lt;&gt;ROUND(N(I30),2)),"podział nadgodzin nie zgadza się z sumą",IF(AND(B30&lt;&gt;"",WEEKDAY(B30,2)=6,D30&lt;&gt;""),"dzień wolny za to święto - wyznacz w tym okresie","")))</f>
        <v/>
      </c>
    </row>
    <row r="31" spans="1:23">
      <c r="A31" s="15">
        <v>23</v>
      </c>
      <c r="B31" s="10">
        <f>IF(A31&gt;DAY($AA$2),"",DATE(Rok,4,A31))</f>
        <v>46135</v>
      </c>
      <c r="C31" s="15" t="str">
        <f>IF(B31="","",CHOOSE(WEEKDAY(B31,2),"pon","wt","śr","czw","pt","sob","nd"))</f>
        <v>czw</v>
      </c>
      <c r="D31" s="16">
        <f>IF(B31="","",IFERROR(INDEX(SwietaNazwa,MATCH(B31,SwietaData,0)),""))</f>
        <v/>
      </c>
      <c r="E31" s="17"/>
      <c r="F31" s="17"/>
      <c r="G31" s="18">
        <f>IF(OR(E31="",F31=""),"",ROUND(MOD(F31-E31,1)*24,2))</f>
        <v/>
      </c>
      <c r="H31" s="18">
        <f>IF(OR(E31="",F31=""),"",ROUND(24*(MAX(0,MIN(IF(F31&lt;E31,F31+1,F31),NocOd-1+8/24)-MAX(E31,NocOd-1))+MAX(0,MIN(IF(F31&lt;E31,F31+1,F31),NocOd+8/24)-MAX(E31,NocOd))),2))</f>
        <v/>
      </c>
      <c r="I31" s="18">
        <f>IF(G31="","",MAX(0,G31-NormaDoby))</f>
        <v/>
      </c>
      <c r="J31" s="19"/>
      <c r="K31" s="19"/>
      <c r="L31" s="18">
        <f>IF(OR(G31="",B31=""),"",IF(OR(WEEKDAY(B31,2)=7,D31&lt;&gt;""),G31,""))</f>
        <v/>
      </c>
      <c r="M31" s="20"/>
      <c r="N31" s="17"/>
      <c r="O31" s="17"/>
      <c r="P31" s="18">
        <f>IF(OR(N31="",O31=""),"",ROUND(MOD(O31-N31,1)*24,2))</f>
        <v/>
      </c>
      <c r="Q31" s="20"/>
      <c r="R31" s="20"/>
      <c r="S31" s="19"/>
      <c r="T31" s="20"/>
      <c r="U31" s="19"/>
      <c r="V31" s="19"/>
      <c r="W31" s="20">
        <f>IF(B31="","",IF(AND(N(I31)&gt;0,OR(J31&lt;&gt;"",K31&lt;&gt;""),ROUND(N(J31)+N(K31),2)&lt;&gt;ROUND(N(I31),2)),"podział nadgodzin nie zgadza się z sumą",IF(AND(B31&lt;&gt;"",WEEKDAY(B31,2)=6,D31&lt;&gt;""),"dzień wolny za to święto - wyznacz w tym okresie","")))</f>
        <v/>
      </c>
    </row>
    <row r="32" spans="1:23">
      <c r="A32" s="15">
        <v>24</v>
      </c>
      <c r="B32" s="10">
        <f>IF(A32&gt;DAY($AA$2),"",DATE(Rok,4,A32))</f>
        <v>46136</v>
      </c>
      <c r="C32" s="15" t="str">
        <f>IF(B32="","",CHOOSE(WEEKDAY(B32,2),"pon","wt","śr","czw","pt","sob","nd"))</f>
        <v>pt</v>
      </c>
      <c r="D32" s="16">
        <f>IF(B32="","",IFERROR(INDEX(SwietaNazwa,MATCH(B32,SwietaData,0)),""))</f>
        <v/>
      </c>
      <c r="E32" s="17"/>
      <c r="F32" s="17"/>
      <c r="G32" s="18">
        <f>IF(OR(E32="",F32=""),"",ROUND(MOD(F32-E32,1)*24,2))</f>
        <v/>
      </c>
      <c r="H32" s="18">
        <f>IF(OR(E32="",F32=""),"",ROUND(24*(MAX(0,MIN(IF(F32&lt;E32,F32+1,F32),NocOd-1+8/24)-MAX(E32,NocOd-1))+MAX(0,MIN(IF(F32&lt;E32,F32+1,F32),NocOd+8/24)-MAX(E32,NocOd))),2))</f>
        <v/>
      </c>
      <c r="I32" s="18">
        <f>IF(G32="","",MAX(0,G32-NormaDoby))</f>
        <v/>
      </c>
      <c r="J32" s="19"/>
      <c r="K32" s="19"/>
      <c r="L32" s="18">
        <f>IF(OR(G32="",B32=""),"",IF(OR(WEEKDAY(B32,2)=7,D32&lt;&gt;""),G32,""))</f>
        <v/>
      </c>
      <c r="M32" s="20"/>
      <c r="N32" s="17"/>
      <c r="O32" s="17"/>
      <c r="P32" s="18">
        <f>IF(OR(N32="",O32=""),"",ROUND(MOD(O32-N32,1)*24,2))</f>
        <v/>
      </c>
      <c r="Q32" s="20"/>
      <c r="R32" s="20"/>
      <c r="S32" s="19"/>
      <c r="T32" s="20"/>
      <c r="U32" s="19"/>
      <c r="V32" s="19"/>
      <c r="W32" s="20">
        <f>IF(B32="","",IF(AND(N(I32)&gt;0,OR(J32&lt;&gt;"",K32&lt;&gt;""),ROUND(N(J32)+N(K32),2)&lt;&gt;ROUND(N(I32),2)),"podział nadgodzin nie zgadza się z sumą",IF(AND(B32&lt;&gt;"",WEEKDAY(B32,2)=6,D32&lt;&gt;""),"dzień wolny za to święto - wyznacz w tym okresie","")))</f>
        <v/>
      </c>
    </row>
    <row r="33" spans="1:23">
      <c r="A33" s="15">
        <v>25</v>
      </c>
      <c r="B33" s="10">
        <f>IF(A33&gt;DAY($AA$2),"",DATE(Rok,4,A33))</f>
        <v>46137</v>
      </c>
      <c r="C33" s="15" t="str">
        <f>IF(B33="","",CHOOSE(WEEKDAY(B33,2),"pon","wt","śr","czw","pt","sob","nd"))</f>
        <v>sob</v>
      </c>
      <c r="D33" s="16">
        <f>IF(B33="","",IFERROR(INDEX(SwietaNazwa,MATCH(B33,SwietaData,0)),""))</f>
        <v/>
      </c>
      <c r="E33" s="17"/>
      <c r="F33" s="17"/>
      <c r="G33" s="18">
        <f>IF(OR(E33="",F33=""),"",ROUND(MOD(F33-E33,1)*24,2))</f>
        <v/>
      </c>
      <c r="H33" s="18">
        <f>IF(OR(E33="",F33=""),"",ROUND(24*(MAX(0,MIN(IF(F33&lt;E33,F33+1,F33),NocOd-1+8/24)-MAX(E33,NocOd-1))+MAX(0,MIN(IF(F33&lt;E33,F33+1,F33),NocOd+8/24)-MAX(E33,NocOd))),2))</f>
        <v/>
      </c>
      <c r="I33" s="18">
        <f>IF(G33="","",MAX(0,G33-NormaDoby))</f>
        <v/>
      </c>
      <c r="J33" s="19"/>
      <c r="K33" s="19"/>
      <c r="L33" s="18">
        <f>IF(OR(G33="",B33=""),"",IF(OR(WEEKDAY(B33,2)=7,D33&lt;&gt;""),G33,""))</f>
        <v/>
      </c>
      <c r="M33" s="20"/>
      <c r="N33" s="17"/>
      <c r="O33" s="17"/>
      <c r="P33" s="18">
        <f>IF(OR(N33="",O33=""),"",ROUND(MOD(O33-N33,1)*24,2))</f>
        <v/>
      </c>
      <c r="Q33" s="20"/>
      <c r="R33" s="20"/>
      <c r="S33" s="19"/>
      <c r="T33" s="20"/>
      <c r="U33" s="19"/>
      <c r="V33" s="19"/>
      <c r="W33" s="20">
        <f>IF(B33="","",IF(AND(N(I33)&gt;0,OR(J33&lt;&gt;"",K33&lt;&gt;""),ROUND(N(J33)+N(K33),2)&lt;&gt;ROUND(N(I33),2)),"podział nadgodzin nie zgadza się z sumą",IF(AND(B33&lt;&gt;"",WEEKDAY(B33,2)=6,D33&lt;&gt;""),"dzień wolny za to święto - wyznacz w tym okresie","")))</f>
        <v/>
      </c>
    </row>
    <row r="34" spans="1:23">
      <c r="A34" s="15">
        <v>26</v>
      </c>
      <c r="B34" s="10">
        <f>IF(A34&gt;DAY($AA$2),"",DATE(Rok,4,A34))</f>
        <v>46138</v>
      </c>
      <c r="C34" s="15" t="str">
        <f>IF(B34="","",CHOOSE(WEEKDAY(B34,2),"pon","wt","śr","czw","pt","sob","nd"))</f>
        <v>nd</v>
      </c>
      <c r="D34" s="16">
        <f>IF(B34="","",IFERROR(INDEX(SwietaNazwa,MATCH(B34,SwietaData,0)),""))</f>
        <v/>
      </c>
      <c r="E34" s="17"/>
      <c r="F34" s="17"/>
      <c r="G34" s="18">
        <f>IF(OR(E34="",F34=""),"",ROUND(MOD(F34-E34,1)*24,2))</f>
        <v/>
      </c>
      <c r="H34" s="18">
        <f>IF(OR(E34="",F34=""),"",ROUND(24*(MAX(0,MIN(IF(F34&lt;E34,F34+1,F34),NocOd-1+8/24)-MAX(E34,NocOd-1))+MAX(0,MIN(IF(F34&lt;E34,F34+1,F34),NocOd+8/24)-MAX(E34,NocOd))),2))</f>
        <v/>
      </c>
      <c r="I34" s="18">
        <f>IF(G34="","",MAX(0,G34-NormaDoby))</f>
        <v/>
      </c>
      <c r="J34" s="19"/>
      <c r="K34" s="19"/>
      <c r="L34" s="18">
        <f>IF(OR(G34="",B34=""),"",IF(OR(WEEKDAY(B34,2)=7,D34&lt;&gt;""),G34,""))</f>
        <v/>
      </c>
      <c r="M34" s="20"/>
      <c r="N34" s="17"/>
      <c r="O34" s="17"/>
      <c r="P34" s="18">
        <f>IF(OR(N34="",O34=""),"",ROUND(MOD(O34-N34,1)*24,2))</f>
        <v/>
      </c>
      <c r="Q34" s="20"/>
      <c r="R34" s="20"/>
      <c r="S34" s="19"/>
      <c r="T34" s="20"/>
      <c r="U34" s="19"/>
      <c r="V34" s="19"/>
      <c r="W34" s="20">
        <f>IF(B34="","",IF(AND(N(I34)&gt;0,OR(J34&lt;&gt;"",K34&lt;&gt;""),ROUND(N(J34)+N(K34),2)&lt;&gt;ROUND(N(I34),2)),"podział nadgodzin nie zgadza się z sumą",IF(AND(B34&lt;&gt;"",WEEKDAY(B34,2)=6,D34&lt;&gt;""),"dzień wolny za to święto - wyznacz w tym okresie","")))</f>
        <v/>
      </c>
    </row>
    <row r="35" spans="1:23">
      <c r="A35" s="15">
        <v>27</v>
      </c>
      <c r="B35" s="10">
        <f>IF(A35&gt;DAY($AA$2),"",DATE(Rok,4,A35))</f>
        <v>46139</v>
      </c>
      <c r="C35" s="15" t="str">
        <f>IF(B35="","",CHOOSE(WEEKDAY(B35,2),"pon","wt","śr","czw","pt","sob","nd"))</f>
        <v>pon</v>
      </c>
      <c r="D35" s="16">
        <f>IF(B35="","",IFERROR(INDEX(SwietaNazwa,MATCH(B35,SwietaData,0)),""))</f>
        <v/>
      </c>
      <c r="E35" s="17"/>
      <c r="F35" s="17"/>
      <c r="G35" s="18">
        <f>IF(OR(E35="",F35=""),"",ROUND(MOD(F35-E35,1)*24,2))</f>
        <v/>
      </c>
      <c r="H35" s="18">
        <f>IF(OR(E35="",F35=""),"",ROUND(24*(MAX(0,MIN(IF(F35&lt;E35,F35+1,F35),NocOd-1+8/24)-MAX(E35,NocOd-1))+MAX(0,MIN(IF(F35&lt;E35,F35+1,F35),NocOd+8/24)-MAX(E35,NocOd))),2))</f>
        <v/>
      </c>
      <c r="I35" s="18">
        <f>IF(G35="","",MAX(0,G35-NormaDoby))</f>
        <v/>
      </c>
      <c r="J35" s="19"/>
      <c r="K35" s="19"/>
      <c r="L35" s="18">
        <f>IF(OR(G35="",B35=""),"",IF(OR(WEEKDAY(B35,2)=7,D35&lt;&gt;""),G35,""))</f>
        <v/>
      </c>
      <c r="M35" s="20"/>
      <c r="N35" s="17"/>
      <c r="O35" s="17"/>
      <c r="P35" s="18">
        <f>IF(OR(N35="",O35=""),"",ROUND(MOD(O35-N35,1)*24,2))</f>
        <v/>
      </c>
      <c r="Q35" s="20"/>
      <c r="R35" s="20"/>
      <c r="S35" s="19"/>
      <c r="T35" s="20"/>
      <c r="U35" s="19"/>
      <c r="V35" s="19"/>
      <c r="W35" s="20">
        <f>IF(B35="","",IF(AND(N(I35)&gt;0,OR(J35&lt;&gt;"",K35&lt;&gt;""),ROUND(N(J35)+N(K35),2)&lt;&gt;ROUND(N(I35),2)),"podział nadgodzin nie zgadza się z sumą",IF(AND(B35&lt;&gt;"",WEEKDAY(B35,2)=6,D35&lt;&gt;""),"dzień wolny za to święto - wyznacz w tym okresie","")))</f>
        <v/>
      </c>
    </row>
    <row r="36" spans="1:23">
      <c r="A36" s="15">
        <v>28</v>
      </c>
      <c r="B36" s="10">
        <f>IF(A36&gt;DAY($AA$2),"",DATE(Rok,4,A36))</f>
        <v>46140</v>
      </c>
      <c r="C36" s="15" t="str">
        <f>IF(B36="","",CHOOSE(WEEKDAY(B36,2),"pon","wt","śr","czw","pt","sob","nd"))</f>
        <v>wt</v>
      </c>
      <c r="D36" s="16">
        <f>IF(B36="","",IFERROR(INDEX(SwietaNazwa,MATCH(B36,SwietaData,0)),""))</f>
        <v/>
      </c>
      <c r="E36" s="17"/>
      <c r="F36" s="17"/>
      <c r="G36" s="18">
        <f>IF(OR(E36="",F36=""),"",ROUND(MOD(F36-E36,1)*24,2))</f>
        <v/>
      </c>
      <c r="H36" s="18">
        <f>IF(OR(E36="",F36=""),"",ROUND(24*(MAX(0,MIN(IF(F36&lt;E36,F36+1,F36),NocOd-1+8/24)-MAX(E36,NocOd-1))+MAX(0,MIN(IF(F36&lt;E36,F36+1,F36),NocOd+8/24)-MAX(E36,NocOd))),2))</f>
        <v/>
      </c>
      <c r="I36" s="18">
        <f>IF(G36="","",MAX(0,G36-NormaDoby))</f>
        <v/>
      </c>
      <c r="J36" s="19"/>
      <c r="K36" s="19"/>
      <c r="L36" s="18">
        <f>IF(OR(G36="",B36=""),"",IF(OR(WEEKDAY(B36,2)=7,D36&lt;&gt;""),G36,""))</f>
        <v/>
      </c>
      <c r="M36" s="20"/>
      <c r="N36" s="17"/>
      <c r="O36" s="17"/>
      <c r="P36" s="18">
        <f>IF(OR(N36="",O36=""),"",ROUND(MOD(O36-N36,1)*24,2))</f>
        <v/>
      </c>
      <c r="Q36" s="20"/>
      <c r="R36" s="20"/>
      <c r="S36" s="19"/>
      <c r="T36" s="20"/>
      <c r="U36" s="19"/>
      <c r="V36" s="19"/>
      <c r="W36" s="20">
        <f>IF(B36="","",IF(AND(N(I36)&gt;0,OR(J36&lt;&gt;"",K36&lt;&gt;""),ROUND(N(J36)+N(K36),2)&lt;&gt;ROUND(N(I36),2)),"podział nadgodzin nie zgadza się z sumą",IF(AND(B36&lt;&gt;"",WEEKDAY(B36,2)=6,D36&lt;&gt;""),"dzień wolny za to święto - wyznacz w tym okresie","")))</f>
        <v/>
      </c>
    </row>
    <row r="37" spans="1:23">
      <c r="A37" s="15">
        <v>29</v>
      </c>
      <c r="B37" s="10">
        <f>IF(A37&gt;DAY($AA$2),"",DATE(Rok,4,A37))</f>
        <v>46141</v>
      </c>
      <c r="C37" s="15" t="str">
        <f>IF(B37="","",CHOOSE(WEEKDAY(B37,2),"pon","wt","śr","czw","pt","sob","nd"))</f>
        <v>śr</v>
      </c>
      <c r="D37" s="16">
        <f>IF(B37="","",IFERROR(INDEX(SwietaNazwa,MATCH(B37,SwietaData,0)),""))</f>
        <v/>
      </c>
      <c r="E37" s="17"/>
      <c r="F37" s="17"/>
      <c r="G37" s="18">
        <f>IF(OR(E37="",F37=""),"",ROUND(MOD(F37-E37,1)*24,2))</f>
        <v/>
      </c>
      <c r="H37" s="18">
        <f>IF(OR(E37="",F37=""),"",ROUND(24*(MAX(0,MIN(IF(F37&lt;E37,F37+1,F37),NocOd-1+8/24)-MAX(E37,NocOd-1))+MAX(0,MIN(IF(F37&lt;E37,F37+1,F37),NocOd+8/24)-MAX(E37,NocOd))),2))</f>
        <v/>
      </c>
      <c r="I37" s="18">
        <f>IF(G37="","",MAX(0,G37-NormaDoby))</f>
        <v/>
      </c>
      <c r="J37" s="19"/>
      <c r="K37" s="19"/>
      <c r="L37" s="18">
        <f>IF(OR(G37="",B37=""),"",IF(OR(WEEKDAY(B37,2)=7,D37&lt;&gt;""),G37,""))</f>
        <v/>
      </c>
      <c r="M37" s="20"/>
      <c r="N37" s="17"/>
      <c r="O37" s="17"/>
      <c r="P37" s="18">
        <f>IF(OR(N37="",O37=""),"",ROUND(MOD(O37-N37,1)*24,2))</f>
        <v/>
      </c>
      <c r="Q37" s="20"/>
      <c r="R37" s="20"/>
      <c r="S37" s="19"/>
      <c r="T37" s="20"/>
      <c r="U37" s="19"/>
      <c r="V37" s="19"/>
      <c r="W37" s="20">
        <f>IF(B37="","",IF(AND(N(I37)&gt;0,OR(J37&lt;&gt;"",K37&lt;&gt;""),ROUND(N(J37)+N(K37),2)&lt;&gt;ROUND(N(I37),2)),"podział nadgodzin nie zgadza się z sumą",IF(AND(B37&lt;&gt;"",WEEKDAY(B37,2)=6,D37&lt;&gt;""),"dzień wolny za to święto - wyznacz w tym okresie","")))</f>
        <v/>
      </c>
    </row>
    <row r="38" spans="1:23">
      <c r="A38" s="15">
        <v>30</v>
      </c>
      <c r="B38" s="10">
        <f>IF(A38&gt;DAY($AA$2),"",DATE(Rok,4,A38))</f>
        <v>46142</v>
      </c>
      <c r="C38" s="15" t="str">
        <f>IF(B38="","",CHOOSE(WEEKDAY(B38,2),"pon","wt","śr","czw","pt","sob","nd"))</f>
        <v>czw</v>
      </c>
      <c r="D38" s="16">
        <f>IF(B38="","",IFERROR(INDEX(SwietaNazwa,MATCH(B38,SwietaData,0)),""))</f>
        <v/>
      </c>
      <c r="E38" s="17"/>
      <c r="F38" s="17"/>
      <c r="G38" s="18">
        <f>IF(OR(E38="",F38=""),"",ROUND(MOD(F38-E38,1)*24,2))</f>
        <v/>
      </c>
      <c r="H38" s="18">
        <f>IF(OR(E38="",F38=""),"",ROUND(24*(MAX(0,MIN(IF(F38&lt;E38,F38+1,F38),NocOd-1+8/24)-MAX(E38,NocOd-1))+MAX(0,MIN(IF(F38&lt;E38,F38+1,F38),NocOd+8/24)-MAX(E38,NocOd))),2))</f>
        <v/>
      </c>
      <c r="I38" s="18">
        <f>IF(G38="","",MAX(0,G38-NormaDoby))</f>
        <v/>
      </c>
      <c r="J38" s="19"/>
      <c r="K38" s="19"/>
      <c r="L38" s="18">
        <f>IF(OR(G38="",B38=""),"",IF(OR(WEEKDAY(B38,2)=7,D38&lt;&gt;""),G38,""))</f>
        <v/>
      </c>
      <c r="M38" s="20"/>
      <c r="N38" s="17"/>
      <c r="O38" s="17"/>
      <c r="P38" s="18">
        <f>IF(OR(N38="",O38=""),"",ROUND(MOD(O38-N38,1)*24,2))</f>
        <v/>
      </c>
      <c r="Q38" s="20"/>
      <c r="R38" s="20"/>
      <c r="S38" s="19"/>
      <c r="T38" s="20"/>
      <c r="U38" s="19"/>
      <c r="V38" s="19"/>
      <c r="W38" s="20">
        <f>IF(B38="","",IF(AND(N(I38)&gt;0,OR(J38&lt;&gt;"",K38&lt;&gt;""),ROUND(N(J38)+N(K38),2)&lt;&gt;ROUND(N(I38),2)),"podział nadgodzin nie zgadza się z sumą",IF(AND(B38&lt;&gt;"",WEEKDAY(B38,2)=6,D38&lt;&gt;""),"dzień wolny za to święto - wyznacz w tym okresie","")))</f>
        <v/>
      </c>
    </row>
    <row r="39" spans="1:23">
      <c r="A39" s="15">
        <v>31</v>
      </c>
      <c r="B39" s="10">
        <f>IF(A39&gt;DAY($AA$2),"",DATE(Rok,4,A39))</f>
        <v/>
      </c>
      <c r="C39" s="15">
        <f>IF(B39="","",CHOOSE(WEEKDAY(B39,2),"pon","wt","śr","czw","pt","sob","nd"))</f>
        <v/>
      </c>
      <c r="D39" s="16">
        <f>IF(B39="","",IFERROR(INDEX(SwietaNazwa,MATCH(B39,SwietaData,0)),""))</f>
        <v/>
      </c>
      <c r="E39" s="17"/>
      <c r="F39" s="17"/>
      <c r="G39" s="18">
        <f>IF(OR(E39="",F39=""),"",ROUND(MOD(F39-E39,1)*24,2))</f>
        <v/>
      </c>
      <c r="H39" s="18">
        <f>IF(OR(E39="",F39=""),"",ROUND(24*(MAX(0,MIN(IF(F39&lt;E39,F39+1,F39),NocOd-1+8/24)-MAX(E39,NocOd-1))+MAX(0,MIN(IF(F39&lt;E39,F39+1,F39),NocOd+8/24)-MAX(E39,NocOd))),2))</f>
        <v/>
      </c>
      <c r="I39" s="18">
        <f>IF(G39="","",MAX(0,G39-NormaDoby))</f>
        <v/>
      </c>
      <c r="J39" s="19"/>
      <c r="K39" s="19"/>
      <c r="L39" s="18">
        <f>IF(OR(G39="",B39=""),"",IF(OR(WEEKDAY(B39,2)=7,D39&lt;&gt;""),G39,""))</f>
        <v/>
      </c>
      <c r="M39" s="20"/>
      <c r="N39" s="17"/>
      <c r="O39" s="17"/>
      <c r="P39" s="18">
        <f>IF(OR(N39="",O39=""),"",ROUND(MOD(O39-N39,1)*24,2))</f>
        <v/>
      </c>
      <c r="Q39" s="20"/>
      <c r="R39" s="20"/>
      <c r="S39" s="19"/>
      <c r="T39" s="20"/>
      <c r="U39" s="19"/>
      <c r="V39" s="19"/>
      <c r="W39" s="20">
        <f>IF(B39="","",IF(AND(N(I39)&gt;0,OR(J39&lt;&gt;"",K39&lt;&gt;""),ROUND(N(J39)+N(K39),2)&lt;&gt;ROUND(N(I39),2)),"podział nadgodzin nie zgadza się z sumą",IF(AND(B39&lt;&gt;"",WEEKDAY(B39,2)=6,D39&lt;&gt;""),"dzień wolny za to święto - wyznacz w tym okresie","")))</f>
        <v/>
      </c>
    </row>
    <row r="40" spans="1:23">
      <c r="A40" s="21" t="s">
        <v>61</v>
      </c>
      <c r="B40" s="21"/>
      <c r="C40" s="21"/>
      <c r="D40" s="21"/>
      <c r="E40" s="21"/>
      <c r="F40" s="21"/>
      <c r="G40" s="22">
        <f>SUM(G9:G39)</f>
        <v>0</v>
      </c>
      <c r="H40" s="22">
        <f>SUM(H9:H39)</f>
        <v>0</v>
      </c>
      <c r="I40" s="22">
        <f>SUM(I9:I39)</f>
        <v>0</v>
      </c>
      <c r="J40" s="22">
        <f>SUM(J9:J39)</f>
        <v>0</v>
      </c>
      <c r="K40" s="22">
        <f>SUM(K9:K39)</f>
        <v>0</v>
      </c>
      <c r="L40" s="22">
        <f>SUM(L9:L39)</f>
        <v>0</v>
      </c>
      <c r="M40" s="23">
        <f>COUNTA(M9:M39)</f>
        <v>0</v>
      </c>
      <c r="N40" s="21"/>
      <c r="O40" s="21"/>
      <c r="P40" s="22">
        <f>SUM(P9:P39)</f>
        <v>0</v>
      </c>
      <c r="Q40" s="21"/>
      <c r="R40" s="23">
        <f>COUNTA(R9:R39)</f>
        <v>0</v>
      </c>
      <c r="S40" s="22">
        <f>SUM(S9:S39)</f>
        <v>0</v>
      </c>
      <c r="T40" s="23">
        <f>COUNTA(T9:T39)</f>
        <v>0</v>
      </c>
      <c r="U40" s="22">
        <f>SUM(U9:U39)</f>
        <v>0</v>
      </c>
      <c r="V40" s="22">
        <f>SUM(V9:V39)</f>
        <v>0</v>
      </c>
      <c r="W40" s="21"/>
    </row>
    <row r="41" spans="1:23" ht="24" customHeight="1">
      <c r="A41" s="4" t="s">
        <v>62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>
      <c r="A42" s="5" t="s">
        <v>63</v>
      </c>
    </row>
    <row r="43" spans="1:23" ht="24" customHeight="1">
      <c r="A43" s="24" t="s">
        <v>64</v>
      </c>
      <c r="B43" s="24"/>
      <c r="C43" s="24"/>
      <c r="D43" s="24"/>
      <c r="E43" s="24"/>
      <c r="F43" s="24"/>
      <c r="G43" s="18">
        <f>W2</f>
        <v>168</v>
      </c>
      <c r="I43" s="24" t="s">
        <v>70</v>
      </c>
      <c r="J43" s="24"/>
      <c r="K43" s="24"/>
      <c r="L43" s="24"/>
      <c r="M43" s="24"/>
      <c r="N43" s="24"/>
      <c r="O43" s="24"/>
      <c r="P43" s="18">
        <f>MAX(0,G40-G45-I40)</f>
        <v>0</v>
      </c>
    </row>
    <row r="44" spans="1:23">
      <c r="A44" s="24" t="s">
        <v>65</v>
      </c>
      <c r="B44" s="24"/>
      <c r="C44" s="24"/>
      <c r="D44" s="24"/>
      <c r="E44" s="24"/>
      <c r="F44" s="24"/>
      <c r="G44" s="25">
        <f>S40+U40</f>
        <v>0</v>
      </c>
      <c r="I44" s="24" t="s">
        <v>71</v>
      </c>
      <c r="J44" s="24"/>
      <c r="K44" s="24"/>
      <c r="L44" s="24"/>
      <c r="M44" s="24"/>
      <c r="N44" s="24"/>
      <c r="O44" s="24"/>
      <c r="P44" s="26">
        <f>COUNTIF(R9:R39,"UW")+COUNTIF(R9:R39,"UŻ")</f>
        <v>0</v>
      </c>
    </row>
    <row r="45" spans="1:23">
      <c r="A45" s="24" t="s">
        <v>66</v>
      </c>
      <c r="B45" s="24"/>
      <c r="C45" s="24"/>
      <c r="D45" s="24"/>
      <c r="E45" s="24"/>
      <c r="F45" s="24"/>
      <c r="G45" s="18">
        <f>MAX(0,W2-G44)</f>
        <v>168</v>
      </c>
      <c r="I45" s="24" t="s">
        <v>72</v>
      </c>
      <c r="J45" s="24"/>
      <c r="K45" s="24"/>
      <c r="L45" s="24"/>
      <c r="M45" s="24"/>
      <c r="N45" s="24"/>
      <c r="O45" s="24"/>
      <c r="P45" s="26">
        <f>COUNTIF(R9:R39,"UŻ")</f>
        <v>0</v>
      </c>
    </row>
    <row r="46" spans="1:23">
      <c r="A46" s="24" t="s">
        <v>67</v>
      </c>
      <c r="B46" s="24"/>
      <c r="C46" s="24"/>
      <c r="D46" s="24"/>
      <c r="E46" s="24"/>
      <c r="F46" s="24"/>
      <c r="G46" s="18">
        <f>G40</f>
        <v>0</v>
      </c>
      <c r="I46" s="24" t="s">
        <v>73</v>
      </c>
      <c r="J46" s="24"/>
      <c r="K46" s="24"/>
      <c r="L46" s="24"/>
      <c r="M46" s="24"/>
      <c r="N46" s="24"/>
      <c r="O46" s="24"/>
      <c r="P46" s="26">
        <f>COUNTIF(R9:R39,"CH")</f>
        <v>0</v>
      </c>
    </row>
    <row r="47" spans="1:23">
      <c r="A47" s="24" t="s">
        <v>41</v>
      </c>
      <c r="B47" s="24"/>
      <c r="C47" s="24"/>
      <c r="D47" s="24"/>
      <c r="E47" s="24"/>
      <c r="F47" s="24"/>
      <c r="G47" s="18">
        <f>H40</f>
        <v>0</v>
      </c>
      <c r="I47" s="24" t="s">
        <v>74</v>
      </c>
      <c r="J47" s="24"/>
      <c r="K47" s="24"/>
      <c r="L47" s="24"/>
      <c r="M47" s="24"/>
      <c r="N47" s="24"/>
      <c r="O47" s="24"/>
      <c r="P47" s="18">
        <f>P40</f>
        <v>0</v>
      </c>
    </row>
    <row r="48" spans="1:23">
      <c r="A48" s="24" t="s">
        <v>68</v>
      </c>
      <c r="B48" s="24"/>
      <c r="C48" s="24"/>
      <c r="D48" s="24"/>
      <c r="E48" s="24"/>
      <c r="F48" s="24"/>
      <c r="G48" s="18">
        <f>I40</f>
        <v>0</v>
      </c>
      <c r="I48" s="24" t="s">
        <v>75</v>
      </c>
      <c r="J48" s="24"/>
      <c r="K48" s="24"/>
      <c r="L48" s="24"/>
      <c r="M48" s="24"/>
      <c r="N48" s="24"/>
      <c r="O48" s="24"/>
      <c r="P48" s="18">
        <f>V40</f>
        <v>0</v>
      </c>
    </row>
    <row r="49" spans="1:23">
      <c r="A49" s="24" t="s">
        <v>69</v>
      </c>
      <c r="B49" s="24"/>
      <c r="C49" s="24"/>
      <c r="D49" s="24"/>
      <c r="E49" s="24"/>
      <c r="F49" s="24"/>
      <c r="G49" s="18">
        <f>J40</f>
        <v>0</v>
      </c>
      <c r="H49" s="18">
        <f>K40</f>
        <v>0</v>
      </c>
    </row>
    <row r="50" spans="1:23">
      <c r="A50" s="4" t="s">
        <v>76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4" t="s">
        <v>77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6" customHeight="1">
      <c r="A52" s="27" t="s">
        <v>78</v>
      </c>
      <c r="B52" s="27"/>
      <c r="C52" s="27"/>
      <c r="D52" s="27"/>
      <c r="E52" s="27"/>
      <c r="F52" s="27"/>
      <c r="G52" s="27"/>
      <c r="H52" s="27"/>
      <c r="I52" s="27" t="s">
        <v>79</v>
      </c>
      <c r="J52" s="27"/>
      <c r="K52" s="27"/>
      <c r="L52" s="27"/>
      <c r="M52" s="27"/>
      <c r="N52" s="27"/>
      <c r="O52" s="27"/>
      <c r="P52" s="27"/>
      <c r="Q52" s="28" t="s">
        <v>80</v>
      </c>
      <c r="R52" s="28"/>
      <c r="S52" s="28"/>
      <c r="T52" s="28"/>
      <c r="U52" s="28"/>
      <c r="V52" s="28"/>
      <c r="W52" s="28"/>
    </row>
  </sheetData>
  <sheetProtection sheet="1" objects="1" scenarios="1" formatColumns="0" formatRows="0"/>
  <mergeCells count="26">
    <mergeCell ref="S2:V2"/>
    <mergeCell ref="S3:V3"/>
    <mergeCell ref="E7:H7"/>
    <mergeCell ref="I7:K7"/>
    <mergeCell ref="N7:Q7"/>
    <mergeCell ref="R7:V7"/>
    <mergeCell ref="A40:F40"/>
    <mergeCell ref="A41:W41"/>
    <mergeCell ref="A43:F43"/>
    <mergeCell ref="A44:F44"/>
    <mergeCell ref="A45:F45"/>
    <mergeCell ref="A46:F46"/>
    <mergeCell ref="A47:F47"/>
    <mergeCell ref="A48:F48"/>
    <mergeCell ref="A49:F49"/>
    <mergeCell ref="I43:O43"/>
    <mergeCell ref="I44:O44"/>
    <mergeCell ref="I45:O45"/>
    <mergeCell ref="I46:O46"/>
    <mergeCell ref="I47:O47"/>
    <mergeCell ref="I48:O48"/>
    <mergeCell ref="A50:W50"/>
    <mergeCell ref="A51:W51"/>
    <mergeCell ref="A52:H52"/>
    <mergeCell ref="I52:P52"/>
    <mergeCell ref="Q52:W52"/>
  </mergeCells>
  <conditionalFormatting sqref="A9:W39">
    <cfRule type="expression" dxfId="0" priority="1" stopIfTrue="1">
      <formula>$B9=""</formula>
    </cfRule>
    <cfRule type="expression" dxfId="4" priority="7">
      <formula>AND($B9&lt;&gt;"",OR(WEEKDAY($B9,2)=7,$D9&lt;&gt;""))</formula>
    </cfRule>
    <cfRule type="expression" dxfId="5" priority="8">
      <formula>AND($B9&lt;&gt;"",WEEKDAY($B9,2)=6)</formula>
    </cfRule>
  </conditionalFormatting>
  <conditionalFormatting sqref="D9:D39">
    <cfRule type="expression" dxfId="3" priority="6">
      <formula>AND($B9&lt;&gt;"",WEEKDAY($B9,2)=6,$D9&lt;&gt;"")</formula>
    </cfRule>
  </conditionalFormatting>
  <conditionalFormatting sqref="E10:E39">
    <cfRule type="expression" dxfId="2" priority="5">
      <formula>AND($B10&lt;&gt;"",$B9&lt;&gt;"",$E10&lt;&gt;"",$E9&lt;&gt;"",$F9&lt;&gt;"",ROUND((($B10+$E10)-($B9+$F9+IF($F9&lt;$E9,1,0)))*1440,0)&lt;660)</formula>
    </cfRule>
  </conditionalFormatting>
  <conditionalFormatting sqref="E9:F39">
    <cfRule type="expression" dxfId="2" priority="3">
      <formula>OR(AND($E9&lt;&gt;"",$F9=""),AND($E9="",$F9&lt;&gt;""))</formula>
    </cfRule>
  </conditionalFormatting>
  <conditionalFormatting sqref="E9:F39 M9:M39 R9:R39">
    <cfRule type="expression" dxfId="2" priority="4">
      <formula>AND($E9&lt;&gt;"",$F9&lt;&gt;"",OR($M9&lt;&gt;"",$R9&lt;&gt;""))</formula>
    </cfRule>
  </conditionalFormatting>
  <conditionalFormatting sqref="I9:K39">
    <cfRule type="expression" dxfId="1" priority="2">
      <formula>AND(N($I9)&gt;0,OR($J9&lt;&gt;"",$K9&lt;&gt;""),ROUND(N($J9)+N($K9),2)&lt;&gt;ROUND(N($I9),2))</formula>
    </cfRule>
  </conditionalFormatting>
  <dataValidations count="4">
    <dataValidation type="time" allowBlank="1" showInputMessage="1" showErrorMessage="1" errorTitle="Godzina" error="Wpisz godzinę od 0:00 do 23:59, np. 7:00." sqref="E9:F39 N9:O39">
      <formula1>0</formula1>
      <formula2>0.999988425925926</formula2>
    </dataValidation>
    <dataValidation type="list" errorStyle="information" allowBlank="1" showInputMessage="1" showErrorMessage="1" errorTitle="Spoza listy" error="Wpis spoza listy. Możesz go zostawić." sqref="M9:M39">
      <formula1>"W5,WN,WŚ,ND"</formula1>
    </dataValidation>
    <dataValidation type="list" errorStyle="information" allowBlank="1" showInputMessage="1" showErrorMessage="1" errorTitle="Spoza listy" error="Wpis spoza listy. Możesz go zostawić." sqref="R9:R39">
      <formula1>"UW,UŻ,CH,OP,UB,UO"</formula1>
    </dataValidation>
    <dataValidation type="list" errorStyle="information" allowBlank="1" showInputMessage="1" showErrorMessage="1" errorTitle="Spoza listy" error="Wpis spoza listy. Możesz go zostawić." sqref="T9:T39">
      <formula1>"art. 188,sprawy osobiste,siła wyższa,inne"</formula1>
    </dataValidation>
  </dataValidations>
  <pageMargins left="0.197" right="0.197" top="0.197" bottom="0.197" header="0.3" footer="0.3"/>
  <pageSetup paperSize="9" orientation="landscape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2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4.7109375" customWidth="1"/>
    <col min="2" max="2" width="9.7109375" customWidth="1"/>
    <col min="3" max="3" width="5.7109375" customWidth="1"/>
    <col min="4" max="4" width="14.7109375" customWidth="1"/>
    <col min="5" max="6" width="8.7109375" customWidth="1"/>
    <col min="7" max="16" width="7.7109375" customWidth="1"/>
    <col min="17" max="17" width="12.7109375" customWidth="1"/>
    <col min="18" max="18" width="7.7109375" customWidth="1"/>
    <col min="19" max="19" width="6.7109375" customWidth="1"/>
    <col min="20" max="20" width="10.7109375" customWidth="1"/>
    <col min="21" max="21" width="6.7109375" customWidth="1"/>
    <col min="22" max="22" width="7.7109375" customWidth="1"/>
    <col min="23" max="23" width="22.7109375" customWidth="1"/>
    <col min="27" max="27" width="10.7109375" hidden="1" customWidth="1"/>
  </cols>
  <sheetData>
    <row r="1" spans="1:27">
      <c r="A1" s="3" t="s">
        <v>31</v>
      </c>
      <c r="AA1" s="10">
        <f>DATE(Rok,5,1)</f>
        <v>46143</v>
      </c>
    </row>
    <row r="2" spans="1:27">
      <c r="A2" t="str">
        <f>"Miesiąc: "&amp;"maj"&amp;" "&amp;Rok</f>
        <v>Miesiąc: maj 2026</v>
      </c>
      <c r="S2" s="11" t="s">
        <v>32</v>
      </c>
      <c r="T2" s="11"/>
      <c r="U2" s="11"/>
      <c r="V2" s="11"/>
      <c r="W2" s="12">
        <f>ROUND(Etat*8*(NETWORKDAYS(AA1,AA2,SwietaData)-SUMPRODUCT((SwietaData&gt;=AA1)*(SwietaData&lt;=AA2)*(WEEKDAY(SwietaData,2)=6))),2)</f>
        <v>160</v>
      </c>
      <c r="AA2" s="10">
        <f>EOMONTH(AA1,0)</f>
        <v>46173</v>
      </c>
    </row>
    <row r="3" spans="1:27">
      <c r="A3" t="str">
        <f>"Pracownik: "&amp;Pracownik</f>
        <v>Pracownik: </v>
      </c>
      <c r="G3" t="str">
        <f>"Stanowisko: "&amp;Stanowisko</f>
        <v>Stanowisko: </v>
      </c>
      <c r="S3" s="11" t="s">
        <v>33</v>
      </c>
      <c r="T3" s="11"/>
      <c r="U3" s="11"/>
      <c r="V3" s="11"/>
      <c r="W3" s="13">
        <f>IF(Etat&gt;0,W2/(8*Etat),"")</f>
        <v>20.0</v>
      </c>
    </row>
    <row r="4" spans="1:27">
      <c r="A4" t="str">
        <f>"Pracodawca: "&amp;Pracodawca</f>
        <v>Pracodawca: </v>
      </c>
      <c r="G4" t="str">
        <f>"Etat: "&amp;ROUND(Etat,2)&amp;"   Rozkład: "&amp;Rozklad</f>
        <v>Etat: 1   Rozkład: </v>
      </c>
    </row>
    <row r="5" spans="1:27">
      <c r="A5" t="str">
        <f>"Okres rozliczeniowy: "&amp;Okres&amp;"   Pora nocna: "&amp;RIGHT("0"&amp;INT(ROUND((NocOd)*1440,0)/60),2)&amp;":"&amp;RIGHT("0"&amp;MOD(ROUND((NocOd)*1440,0),60),2)&amp;"-"&amp;RIGHT("0"&amp;INT(ROUND((MOD(NocOd+8/24,1))*1440,0)/60),2)&amp;":"&amp;RIGHT("0"&amp;MOD(ROUND((MOD(NocOd+8/24,1))*1440,0),60),2)</f>
        <v>Okres rozliczeniowy: 1 miesiąc   Pora nocna: 22:00-06:00</v>
      </c>
    </row>
    <row r="7" spans="1:27">
      <c r="A7" s="14"/>
      <c r="B7" s="14"/>
      <c r="C7" s="14"/>
      <c r="D7" s="14"/>
      <c r="E7" s="14" t="s">
        <v>57</v>
      </c>
      <c r="F7" s="14"/>
      <c r="G7" s="14"/>
      <c r="H7" s="14"/>
      <c r="I7" s="14" t="s">
        <v>58</v>
      </c>
      <c r="J7" s="14"/>
      <c r="K7" s="14"/>
      <c r="L7" s="14"/>
      <c r="M7" s="14"/>
      <c r="N7" s="14" t="s">
        <v>59</v>
      </c>
      <c r="O7" s="14"/>
      <c r="P7" s="14"/>
      <c r="Q7" s="14"/>
      <c r="R7" s="14" t="s">
        <v>60</v>
      </c>
      <c r="S7" s="14"/>
      <c r="T7" s="14"/>
      <c r="U7" s="14"/>
      <c r="V7" s="14"/>
      <c r="W7" s="14"/>
    </row>
    <row r="8" spans="1:27" ht="58" customHeight="1">
      <c r="A8" s="14" t="s">
        <v>34</v>
      </c>
      <c r="B8" s="14" t="s">
        <v>35</v>
      </c>
      <c r="C8" s="14" t="s">
        <v>36</v>
      </c>
      <c r="D8" s="14" t="s">
        <v>37</v>
      </c>
      <c r="E8" s="14" t="s">
        <v>38</v>
      </c>
      <c r="F8" s="14" t="s">
        <v>39</v>
      </c>
      <c r="G8" s="14" t="s">
        <v>40</v>
      </c>
      <c r="H8" s="14" t="s">
        <v>41</v>
      </c>
      <c r="I8" s="14" t="s">
        <v>42</v>
      </c>
      <c r="J8" s="14" t="s">
        <v>43</v>
      </c>
      <c r="K8" s="14" t="s">
        <v>44</v>
      </c>
      <c r="L8" s="14" t="s">
        <v>45</v>
      </c>
      <c r="M8" s="14" t="s">
        <v>46</v>
      </c>
      <c r="N8" s="14" t="s">
        <v>47</v>
      </c>
      <c r="O8" s="14" t="s">
        <v>48</v>
      </c>
      <c r="P8" s="14" t="s">
        <v>49</v>
      </c>
      <c r="Q8" s="14" t="s">
        <v>50</v>
      </c>
      <c r="R8" s="14" t="s">
        <v>51</v>
      </c>
      <c r="S8" s="14" t="s">
        <v>52</v>
      </c>
      <c r="T8" s="14" t="s">
        <v>53</v>
      </c>
      <c r="U8" s="14" t="s">
        <v>54</v>
      </c>
      <c r="V8" s="14" t="s">
        <v>55</v>
      </c>
      <c r="W8" s="14" t="s">
        <v>56</v>
      </c>
    </row>
    <row r="9" spans="1:27">
      <c r="A9" s="15">
        <v>1</v>
      </c>
      <c r="B9" s="10">
        <f>IF(A9&gt;DAY($AA$2),"",DATE(Rok,5,A9))</f>
        <v>46143</v>
      </c>
      <c r="C9" s="15" t="str">
        <f>IF(B9="","",CHOOSE(WEEKDAY(B9,2),"pon","wt","śr","czw","pt","sob","nd"))</f>
        <v>pt</v>
      </c>
      <c r="D9" s="16" t="str">
        <f>IF(B9="","",IFERROR(INDEX(SwietaNazwa,MATCH(B9,SwietaData,0)),""))</f>
        <v>Święto Państwowe (Święto Pracy)</v>
      </c>
      <c r="E9" s="17"/>
      <c r="F9" s="17"/>
      <c r="G9" s="18">
        <f>IF(OR(E9="",F9=""),"",ROUND(MOD(F9-E9,1)*24,2))</f>
        <v/>
      </c>
      <c r="H9" s="18">
        <f>IF(OR(E9="",F9=""),"",ROUND(24*(MAX(0,MIN(IF(F9&lt;E9,F9+1,F9),NocOd-1+8/24)-MAX(E9,NocOd-1))+MAX(0,MIN(IF(F9&lt;E9,F9+1,F9),NocOd+8/24)-MAX(E9,NocOd))),2))</f>
        <v/>
      </c>
      <c r="I9" s="18">
        <f>IF(G9="","",MAX(0,G9-NormaDoby))</f>
        <v/>
      </c>
      <c r="J9" s="19"/>
      <c r="K9" s="19"/>
      <c r="L9" s="18">
        <f>IF(OR(G9="",B9=""),"",IF(OR(WEEKDAY(B9,2)=7,D9&lt;&gt;""),G9,""))</f>
        <v/>
      </c>
      <c r="M9" s="20"/>
      <c r="N9" s="17"/>
      <c r="O9" s="17"/>
      <c r="P9" s="18">
        <f>IF(OR(N9="",O9=""),"",ROUND(MOD(O9-N9,1)*24,2))</f>
        <v/>
      </c>
      <c r="Q9" s="20"/>
      <c r="R9" s="20"/>
      <c r="S9" s="19"/>
      <c r="T9" s="20"/>
      <c r="U9" s="19"/>
      <c r="V9" s="19"/>
      <c r="W9" s="20">
        <f>IF(B9="","",IF(AND(N(I9)&gt;0,OR(J9&lt;&gt;"",K9&lt;&gt;""),ROUND(N(J9)+N(K9),2)&lt;&gt;ROUND(N(I9),2)),"podział nadgodzin nie zgadza się z sumą",IF(AND(B9&lt;&gt;"",WEEKDAY(B9,2)=6,D9&lt;&gt;""),"dzień wolny za to święto - wyznacz w tym okresie","")))</f>
        <v/>
      </c>
    </row>
    <row r="10" spans="1:27">
      <c r="A10" s="15">
        <v>2</v>
      </c>
      <c r="B10" s="10">
        <f>IF(A10&gt;DAY($AA$2),"",DATE(Rok,5,A10))</f>
        <v>46144</v>
      </c>
      <c r="C10" s="15" t="str">
        <f>IF(B10="","",CHOOSE(WEEKDAY(B10,2),"pon","wt","śr","czw","pt","sob","nd"))</f>
        <v>sob</v>
      </c>
      <c r="D10" s="16">
        <f>IF(B10="","",IFERROR(INDEX(SwietaNazwa,MATCH(B10,SwietaData,0)),""))</f>
        <v/>
      </c>
      <c r="E10" s="17"/>
      <c r="F10" s="17"/>
      <c r="G10" s="18">
        <f>IF(OR(E10="",F10=""),"",ROUND(MOD(F10-E10,1)*24,2))</f>
        <v/>
      </c>
      <c r="H10" s="18">
        <f>IF(OR(E10="",F10=""),"",ROUND(24*(MAX(0,MIN(IF(F10&lt;E10,F10+1,F10),NocOd-1+8/24)-MAX(E10,NocOd-1))+MAX(0,MIN(IF(F10&lt;E10,F10+1,F10),NocOd+8/24)-MAX(E10,NocOd))),2))</f>
        <v/>
      </c>
      <c r="I10" s="18">
        <f>IF(G10="","",MAX(0,G10-NormaDoby))</f>
        <v/>
      </c>
      <c r="J10" s="19"/>
      <c r="K10" s="19"/>
      <c r="L10" s="18">
        <f>IF(OR(G10="",B10=""),"",IF(OR(WEEKDAY(B10,2)=7,D10&lt;&gt;""),G10,""))</f>
        <v/>
      </c>
      <c r="M10" s="20"/>
      <c r="N10" s="17"/>
      <c r="O10" s="17"/>
      <c r="P10" s="18">
        <f>IF(OR(N10="",O10=""),"",ROUND(MOD(O10-N10,1)*24,2))</f>
        <v/>
      </c>
      <c r="Q10" s="20"/>
      <c r="R10" s="20"/>
      <c r="S10" s="19"/>
      <c r="T10" s="20"/>
      <c r="U10" s="19"/>
      <c r="V10" s="19"/>
      <c r="W10" s="20">
        <f>IF(B10="","",IF(AND(N(I10)&gt;0,OR(J10&lt;&gt;"",K10&lt;&gt;""),ROUND(N(J10)+N(K10),2)&lt;&gt;ROUND(N(I10),2)),"podział nadgodzin nie zgadza się z sumą",IF(AND(B10&lt;&gt;"",WEEKDAY(B10,2)=6,D10&lt;&gt;""),"dzień wolny za to święto - wyznacz w tym okresie","")))</f>
        <v/>
      </c>
    </row>
    <row r="11" spans="1:27">
      <c r="A11" s="15">
        <v>3</v>
      </c>
      <c r="B11" s="10">
        <f>IF(A11&gt;DAY($AA$2),"",DATE(Rok,5,A11))</f>
        <v>46145</v>
      </c>
      <c r="C11" s="15" t="str">
        <f>IF(B11="","",CHOOSE(WEEKDAY(B11,2),"pon","wt","śr","czw","pt","sob","nd"))</f>
        <v>nd</v>
      </c>
      <c r="D11" s="16" t="str">
        <f>IF(B11="","",IFERROR(INDEX(SwietaNazwa,MATCH(B11,SwietaData,0)),""))</f>
        <v>Święto Narodowe Trzeciego Maja</v>
      </c>
      <c r="E11" s="17"/>
      <c r="F11" s="17"/>
      <c r="G11" s="18">
        <f>IF(OR(E11="",F11=""),"",ROUND(MOD(F11-E11,1)*24,2))</f>
        <v/>
      </c>
      <c r="H11" s="18">
        <f>IF(OR(E11="",F11=""),"",ROUND(24*(MAX(0,MIN(IF(F11&lt;E11,F11+1,F11),NocOd-1+8/24)-MAX(E11,NocOd-1))+MAX(0,MIN(IF(F11&lt;E11,F11+1,F11),NocOd+8/24)-MAX(E11,NocOd))),2))</f>
        <v/>
      </c>
      <c r="I11" s="18">
        <f>IF(G11="","",MAX(0,G11-NormaDoby))</f>
        <v/>
      </c>
      <c r="J11" s="19"/>
      <c r="K11" s="19"/>
      <c r="L11" s="18">
        <f>IF(OR(G11="",B11=""),"",IF(OR(WEEKDAY(B11,2)=7,D11&lt;&gt;""),G11,""))</f>
        <v/>
      </c>
      <c r="M11" s="20"/>
      <c r="N11" s="17"/>
      <c r="O11" s="17"/>
      <c r="P11" s="18">
        <f>IF(OR(N11="",O11=""),"",ROUND(MOD(O11-N11,1)*24,2))</f>
        <v/>
      </c>
      <c r="Q11" s="20"/>
      <c r="R11" s="20"/>
      <c r="S11" s="19"/>
      <c r="T11" s="20"/>
      <c r="U11" s="19"/>
      <c r="V11" s="19"/>
      <c r="W11" s="20">
        <f>IF(B11="","",IF(AND(N(I11)&gt;0,OR(J11&lt;&gt;"",K11&lt;&gt;""),ROUND(N(J11)+N(K11),2)&lt;&gt;ROUND(N(I11),2)),"podział nadgodzin nie zgadza się z sumą",IF(AND(B11&lt;&gt;"",WEEKDAY(B11,2)=6,D11&lt;&gt;""),"dzień wolny za to święto - wyznacz w tym okresie","")))</f>
        <v/>
      </c>
    </row>
    <row r="12" spans="1:27">
      <c r="A12" s="15">
        <v>4</v>
      </c>
      <c r="B12" s="10">
        <f>IF(A12&gt;DAY($AA$2),"",DATE(Rok,5,A12))</f>
        <v>46146</v>
      </c>
      <c r="C12" s="15" t="str">
        <f>IF(B12="","",CHOOSE(WEEKDAY(B12,2),"pon","wt","śr","czw","pt","sob","nd"))</f>
        <v>pon</v>
      </c>
      <c r="D12" s="16">
        <f>IF(B12="","",IFERROR(INDEX(SwietaNazwa,MATCH(B12,SwietaData,0)),""))</f>
        <v/>
      </c>
      <c r="E12" s="17"/>
      <c r="F12" s="17"/>
      <c r="G12" s="18">
        <f>IF(OR(E12="",F12=""),"",ROUND(MOD(F12-E12,1)*24,2))</f>
        <v/>
      </c>
      <c r="H12" s="18">
        <f>IF(OR(E12="",F12=""),"",ROUND(24*(MAX(0,MIN(IF(F12&lt;E12,F12+1,F12),NocOd-1+8/24)-MAX(E12,NocOd-1))+MAX(0,MIN(IF(F12&lt;E12,F12+1,F12),NocOd+8/24)-MAX(E12,NocOd))),2))</f>
        <v/>
      </c>
      <c r="I12" s="18">
        <f>IF(G12="","",MAX(0,G12-NormaDoby))</f>
        <v/>
      </c>
      <c r="J12" s="19"/>
      <c r="K12" s="19"/>
      <c r="L12" s="18">
        <f>IF(OR(G12="",B12=""),"",IF(OR(WEEKDAY(B12,2)=7,D12&lt;&gt;""),G12,""))</f>
        <v/>
      </c>
      <c r="M12" s="20"/>
      <c r="N12" s="17"/>
      <c r="O12" s="17"/>
      <c r="P12" s="18">
        <f>IF(OR(N12="",O12=""),"",ROUND(MOD(O12-N12,1)*24,2))</f>
        <v/>
      </c>
      <c r="Q12" s="20"/>
      <c r="R12" s="20"/>
      <c r="S12" s="19"/>
      <c r="T12" s="20"/>
      <c r="U12" s="19"/>
      <c r="V12" s="19"/>
      <c r="W12" s="20">
        <f>IF(B12="","",IF(AND(N(I12)&gt;0,OR(J12&lt;&gt;"",K12&lt;&gt;""),ROUND(N(J12)+N(K12),2)&lt;&gt;ROUND(N(I12),2)),"podział nadgodzin nie zgadza się z sumą",IF(AND(B12&lt;&gt;"",WEEKDAY(B12,2)=6,D12&lt;&gt;""),"dzień wolny za to święto - wyznacz w tym okresie","")))</f>
        <v/>
      </c>
    </row>
    <row r="13" spans="1:27">
      <c r="A13" s="15">
        <v>5</v>
      </c>
      <c r="B13" s="10">
        <f>IF(A13&gt;DAY($AA$2),"",DATE(Rok,5,A13))</f>
        <v>46147</v>
      </c>
      <c r="C13" s="15" t="str">
        <f>IF(B13="","",CHOOSE(WEEKDAY(B13,2),"pon","wt","śr","czw","pt","sob","nd"))</f>
        <v>wt</v>
      </c>
      <c r="D13" s="16">
        <f>IF(B13="","",IFERROR(INDEX(SwietaNazwa,MATCH(B13,SwietaData,0)),""))</f>
        <v/>
      </c>
      <c r="E13" s="17"/>
      <c r="F13" s="17"/>
      <c r="G13" s="18">
        <f>IF(OR(E13="",F13=""),"",ROUND(MOD(F13-E13,1)*24,2))</f>
        <v/>
      </c>
      <c r="H13" s="18">
        <f>IF(OR(E13="",F13=""),"",ROUND(24*(MAX(0,MIN(IF(F13&lt;E13,F13+1,F13),NocOd-1+8/24)-MAX(E13,NocOd-1))+MAX(0,MIN(IF(F13&lt;E13,F13+1,F13),NocOd+8/24)-MAX(E13,NocOd))),2))</f>
        <v/>
      </c>
      <c r="I13" s="18">
        <f>IF(G13="","",MAX(0,G13-NormaDoby))</f>
        <v/>
      </c>
      <c r="J13" s="19"/>
      <c r="K13" s="19"/>
      <c r="L13" s="18">
        <f>IF(OR(G13="",B13=""),"",IF(OR(WEEKDAY(B13,2)=7,D13&lt;&gt;""),G13,""))</f>
        <v/>
      </c>
      <c r="M13" s="20"/>
      <c r="N13" s="17"/>
      <c r="O13" s="17"/>
      <c r="P13" s="18">
        <f>IF(OR(N13="",O13=""),"",ROUND(MOD(O13-N13,1)*24,2))</f>
        <v/>
      </c>
      <c r="Q13" s="20"/>
      <c r="R13" s="20"/>
      <c r="S13" s="19"/>
      <c r="T13" s="20"/>
      <c r="U13" s="19"/>
      <c r="V13" s="19"/>
      <c r="W13" s="20">
        <f>IF(B13="","",IF(AND(N(I13)&gt;0,OR(J13&lt;&gt;"",K13&lt;&gt;""),ROUND(N(J13)+N(K13),2)&lt;&gt;ROUND(N(I13),2)),"podział nadgodzin nie zgadza się z sumą",IF(AND(B13&lt;&gt;"",WEEKDAY(B13,2)=6,D13&lt;&gt;""),"dzień wolny za to święto - wyznacz w tym okresie","")))</f>
        <v/>
      </c>
    </row>
    <row r="14" spans="1:27">
      <c r="A14" s="15">
        <v>6</v>
      </c>
      <c r="B14" s="10">
        <f>IF(A14&gt;DAY($AA$2),"",DATE(Rok,5,A14))</f>
        <v>46148</v>
      </c>
      <c r="C14" s="15" t="str">
        <f>IF(B14="","",CHOOSE(WEEKDAY(B14,2),"pon","wt","śr","czw","pt","sob","nd"))</f>
        <v>śr</v>
      </c>
      <c r="D14" s="16">
        <f>IF(B14="","",IFERROR(INDEX(SwietaNazwa,MATCH(B14,SwietaData,0)),""))</f>
        <v/>
      </c>
      <c r="E14" s="17"/>
      <c r="F14" s="17"/>
      <c r="G14" s="18">
        <f>IF(OR(E14="",F14=""),"",ROUND(MOD(F14-E14,1)*24,2))</f>
        <v/>
      </c>
      <c r="H14" s="18">
        <f>IF(OR(E14="",F14=""),"",ROUND(24*(MAX(0,MIN(IF(F14&lt;E14,F14+1,F14),NocOd-1+8/24)-MAX(E14,NocOd-1))+MAX(0,MIN(IF(F14&lt;E14,F14+1,F14),NocOd+8/24)-MAX(E14,NocOd))),2))</f>
        <v/>
      </c>
      <c r="I14" s="18">
        <f>IF(G14="","",MAX(0,G14-NormaDoby))</f>
        <v/>
      </c>
      <c r="J14" s="19"/>
      <c r="K14" s="19"/>
      <c r="L14" s="18">
        <f>IF(OR(G14="",B14=""),"",IF(OR(WEEKDAY(B14,2)=7,D14&lt;&gt;""),G14,""))</f>
        <v/>
      </c>
      <c r="M14" s="20"/>
      <c r="N14" s="17"/>
      <c r="O14" s="17"/>
      <c r="P14" s="18">
        <f>IF(OR(N14="",O14=""),"",ROUND(MOD(O14-N14,1)*24,2))</f>
        <v/>
      </c>
      <c r="Q14" s="20"/>
      <c r="R14" s="20"/>
      <c r="S14" s="19"/>
      <c r="T14" s="20"/>
      <c r="U14" s="19"/>
      <c r="V14" s="19"/>
      <c r="W14" s="20">
        <f>IF(B14="","",IF(AND(N(I14)&gt;0,OR(J14&lt;&gt;"",K14&lt;&gt;""),ROUND(N(J14)+N(K14),2)&lt;&gt;ROUND(N(I14),2)),"podział nadgodzin nie zgadza się z sumą",IF(AND(B14&lt;&gt;"",WEEKDAY(B14,2)=6,D14&lt;&gt;""),"dzień wolny za to święto - wyznacz w tym okresie","")))</f>
        <v/>
      </c>
    </row>
    <row r="15" spans="1:27">
      <c r="A15" s="15">
        <v>7</v>
      </c>
      <c r="B15" s="10">
        <f>IF(A15&gt;DAY($AA$2),"",DATE(Rok,5,A15))</f>
        <v>46149</v>
      </c>
      <c r="C15" s="15" t="str">
        <f>IF(B15="","",CHOOSE(WEEKDAY(B15,2),"pon","wt","śr","czw","pt","sob","nd"))</f>
        <v>czw</v>
      </c>
      <c r="D15" s="16">
        <f>IF(B15="","",IFERROR(INDEX(SwietaNazwa,MATCH(B15,SwietaData,0)),""))</f>
        <v/>
      </c>
      <c r="E15" s="17"/>
      <c r="F15" s="17"/>
      <c r="G15" s="18">
        <f>IF(OR(E15="",F15=""),"",ROUND(MOD(F15-E15,1)*24,2))</f>
        <v/>
      </c>
      <c r="H15" s="18">
        <f>IF(OR(E15="",F15=""),"",ROUND(24*(MAX(0,MIN(IF(F15&lt;E15,F15+1,F15),NocOd-1+8/24)-MAX(E15,NocOd-1))+MAX(0,MIN(IF(F15&lt;E15,F15+1,F15),NocOd+8/24)-MAX(E15,NocOd))),2))</f>
        <v/>
      </c>
      <c r="I15" s="18">
        <f>IF(G15="","",MAX(0,G15-NormaDoby))</f>
        <v/>
      </c>
      <c r="J15" s="19"/>
      <c r="K15" s="19"/>
      <c r="L15" s="18">
        <f>IF(OR(G15="",B15=""),"",IF(OR(WEEKDAY(B15,2)=7,D15&lt;&gt;""),G15,""))</f>
        <v/>
      </c>
      <c r="M15" s="20"/>
      <c r="N15" s="17"/>
      <c r="O15" s="17"/>
      <c r="P15" s="18">
        <f>IF(OR(N15="",O15=""),"",ROUND(MOD(O15-N15,1)*24,2))</f>
        <v/>
      </c>
      <c r="Q15" s="20"/>
      <c r="R15" s="20"/>
      <c r="S15" s="19"/>
      <c r="T15" s="20"/>
      <c r="U15" s="19"/>
      <c r="V15" s="19"/>
      <c r="W15" s="20">
        <f>IF(B15="","",IF(AND(N(I15)&gt;0,OR(J15&lt;&gt;"",K15&lt;&gt;""),ROUND(N(J15)+N(K15),2)&lt;&gt;ROUND(N(I15),2)),"podział nadgodzin nie zgadza się z sumą",IF(AND(B15&lt;&gt;"",WEEKDAY(B15,2)=6,D15&lt;&gt;""),"dzień wolny za to święto - wyznacz w tym okresie","")))</f>
        <v/>
      </c>
    </row>
    <row r="16" spans="1:27">
      <c r="A16" s="15">
        <v>8</v>
      </c>
      <c r="B16" s="10">
        <f>IF(A16&gt;DAY($AA$2),"",DATE(Rok,5,A16))</f>
        <v>46150</v>
      </c>
      <c r="C16" s="15" t="str">
        <f>IF(B16="","",CHOOSE(WEEKDAY(B16,2),"pon","wt","śr","czw","pt","sob","nd"))</f>
        <v>pt</v>
      </c>
      <c r="D16" s="16">
        <f>IF(B16="","",IFERROR(INDEX(SwietaNazwa,MATCH(B16,SwietaData,0)),""))</f>
        <v/>
      </c>
      <c r="E16" s="17"/>
      <c r="F16" s="17"/>
      <c r="G16" s="18">
        <f>IF(OR(E16="",F16=""),"",ROUND(MOD(F16-E16,1)*24,2))</f>
        <v/>
      </c>
      <c r="H16" s="18">
        <f>IF(OR(E16="",F16=""),"",ROUND(24*(MAX(0,MIN(IF(F16&lt;E16,F16+1,F16),NocOd-1+8/24)-MAX(E16,NocOd-1))+MAX(0,MIN(IF(F16&lt;E16,F16+1,F16),NocOd+8/24)-MAX(E16,NocOd))),2))</f>
        <v/>
      </c>
      <c r="I16" s="18">
        <f>IF(G16="","",MAX(0,G16-NormaDoby))</f>
        <v/>
      </c>
      <c r="J16" s="19"/>
      <c r="K16" s="19"/>
      <c r="L16" s="18">
        <f>IF(OR(G16="",B16=""),"",IF(OR(WEEKDAY(B16,2)=7,D16&lt;&gt;""),G16,""))</f>
        <v/>
      </c>
      <c r="M16" s="20"/>
      <c r="N16" s="17"/>
      <c r="O16" s="17"/>
      <c r="P16" s="18">
        <f>IF(OR(N16="",O16=""),"",ROUND(MOD(O16-N16,1)*24,2))</f>
        <v/>
      </c>
      <c r="Q16" s="20"/>
      <c r="R16" s="20"/>
      <c r="S16" s="19"/>
      <c r="T16" s="20"/>
      <c r="U16" s="19"/>
      <c r="V16" s="19"/>
      <c r="W16" s="20">
        <f>IF(B16="","",IF(AND(N(I16)&gt;0,OR(J16&lt;&gt;"",K16&lt;&gt;""),ROUND(N(J16)+N(K16),2)&lt;&gt;ROUND(N(I16),2)),"podział nadgodzin nie zgadza się z sumą",IF(AND(B16&lt;&gt;"",WEEKDAY(B16,2)=6,D16&lt;&gt;""),"dzień wolny za to święto - wyznacz w tym okresie","")))</f>
        <v/>
      </c>
    </row>
    <row r="17" spans="1:23">
      <c r="A17" s="15">
        <v>9</v>
      </c>
      <c r="B17" s="10">
        <f>IF(A17&gt;DAY($AA$2),"",DATE(Rok,5,A17))</f>
        <v>46151</v>
      </c>
      <c r="C17" s="15" t="str">
        <f>IF(B17="","",CHOOSE(WEEKDAY(B17,2),"pon","wt","śr","czw","pt","sob","nd"))</f>
        <v>sob</v>
      </c>
      <c r="D17" s="16">
        <f>IF(B17="","",IFERROR(INDEX(SwietaNazwa,MATCH(B17,SwietaData,0)),""))</f>
        <v/>
      </c>
      <c r="E17" s="17"/>
      <c r="F17" s="17"/>
      <c r="G17" s="18">
        <f>IF(OR(E17="",F17=""),"",ROUND(MOD(F17-E17,1)*24,2))</f>
        <v/>
      </c>
      <c r="H17" s="18">
        <f>IF(OR(E17="",F17=""),"",ROUND(24*(MAX(0,MIN(IF(F17&lt;E17,F17+1,F17),NocOd-1+8/24)-MAX(E17,NocOd-1))+MAX(0,MIN(IF(F17&lt;E17,F17+1,F17),NocOd+8/24)-MAX(E17,NocOd))),2))</f>
        <v/>
      </c>
      <c r="I17" s="18">
        <f>IF(G17="","",MAX(0,G17-NormaDoby))</f>
        <v/>
      </c>
      <c r="J17" s="19"/>
      <c r="K17" s="19"/>
      <c r="L17" s="18">
        <f>IF(OR(G17="",B17=""),"",IF(OR(WEEKDAY(B17,2)=7,D17&lt;&gt;""),G17,""))</f>
        <v/>
      </c>
      <c r="M17" s="20"/>
      <c r="N17" s="17"/>
      <c r="O17" s="17"/>
      <c r="P17" s="18">
        <f>IF(OR(N17="",O17=""),"",ROUND(MOD(O17-N17,1)*24,2))</f>
        <v/>
      </c>
      <c r="Q17" s="20"/>
      <c r="R17" s="20"/>
      <c r="S17" s="19"/>
      <c r="T17" s="20"/>
      <c r="U17" s="19"/>
      <c r="V17" s="19"/>
      <c r="W17" s="20">
        <f>IF(B17="","",IF(AND(N(I17)&gt;0,OR(J17&lt;&gt;"",K17&lt;&gt;""),ROUND(N(J17)+N(K17),2)&lt;&gt;ROUND(N(I17),2)),"podział nadgodzin nie zgadza się z sumą",IF(AND(B17&lt;&gt;"",WEEKDAY(B17,2)=6,D17&lt;&gt;""),"dzień wolny za to święto - wyznacz w tym okresie","")))</f>
        <v/>
      </c>
    </row>
    <row r="18" spans="1:23">
      <c r="A18" s="15">
        <v>10</v>
      </c>
      <c r="B18" s="10">
        <f>IF(A18&gt;DAY($AA$2),"",DATE(Rok,5,A18))</f>
        <v>46152</v>
      </c>
      <c r="C18" s="15" t="str">
        <f>IF(B18="","",CHOOSE(WEEKDAY(B18,2),"pon","wt","śr","czw","pt","sob","nd"))</f>
        <v>nd</v>
      </c>
      <c r="D18" s="16">
        <f>IF(B18="","",IFERROR(INDEX(SwietaNazwa,MATCH(B18,SwietaData,0)),""))</f>
        <v/>
      </c>
      <c r="E18" s="17"/>
      <c r="F18" s="17"/>
      <c r="G18" s="18">
        <f>IF(OR(E18="",F18=""),"",ROUND(MOD(F18-E18,1)*24,2))</f>
        <v/>
      </c>
      <c r="H18" s="18">
        <f>IF(OR(E18="",F18=""),"",ROUND(24*(MAX(0,MIN(IF(F18&lt;E18,F18+1,F18),NocOd-1+8/24)-MAX(E18,NocOd-1))+MAX(0,MIN(IF(F18&lt;E18,F18+1,F18),NocOd+8/24)-MAX(E18,NocOd))),2))</f>
        <v/>
      </c>
      <c r="I18" s="18">
        <f>IF(G18="","",MAX(0,G18-NormaDoby))</f>
        <v/>
      </c>
      <c r="J18" s="19"/>
      <c r="K18" s="19"/>
      <c r="L18" s="18">
        <f>IF(OR(G18="",B18=""),"",IF(OR(WEEKDAY(B18,2)=7,D18&lt;&gt;""),G18,""))</f>
        <v/>
      </c>
      <c r="M18" s="20"/>
      <c r="N18" s="17"/>
      <c r="O18" s="17"/>
      <c r="P18" s="18">
        <f>IF(OR(N18="",O18=""),"",ROUND(MOD(O18-N18,1)*24,2))</f>
        <v/>
      </c>
      <c r="Q18" s="20"/>
      <c r="R18" s="20"/>
      <c r="S18" s="19"/>
      <c r="T18" s="20"/>
      <c r="U18" s="19"/>
      <c r="V18" s="19"/>
      <c r="W18" s="20">
        <f>IF(B18="","",IF(AND(N(I18)&gt;0,OR(J18&lt;&gt;"",K18&lt;&gt;""),ROUND(N(J18)+N(K18),2)&lt;&gt;ROUND(N(I18),2)),"podział nadgodzin nie zgadza się z sumą",IF(AND(B18&lt;&gt;"",WEEKDAY(B18,2)=6,D18&lt;&gt;""),"dzień wolny za to święto - wyznacz w tym okresie","")))</f>
        <v/>
      </c>
    </row>
    <row r="19" spans="1:23">
      <c r="A19" s="15">
        <v>11</v>
      </c>
      <c r="B19" s="10">
        <f>IF(A19&gt;DAY($AA$2),"",DATE(Rok,5,A19))</f>
        <v>46153</v>
      </c>
      <c r="C19" s="15" t="str">
        <f>IF(B19="","",CHOOSE(WEEKDAY(B19,2),"pon","wt","śr","czw","pt","sob","nd"))</f>
        <v>pon</v>
      </c>
      <c r="D19" s="16">
        <f>IF(B19="","",IFERROR(INDEX(SwietaNazwa,MATCH(B19,SwietaData,0)),""))</f>
        <v/>
      </c>
      <c r="E19" s="17"/>
      <c r="F19" s="17"/>
      <c r="G19" s="18">
        <f>IF(OR(E19="",F19=""),"",ROUND(MOD(F19-E19,1)*24,2))</f>
        <v/>
      </c>
      <c r="H19" s="18">
        <f>IF(OR(E19="",F19=""),"",ROUND(24*(MAX(0,MIN(IF(F19&lt;E19,F19+1,F19),NocOd-1+8/24)-MAX(E19,NocOd-1))+MAX(0,MIN(IF(F19&lt;E19,F19+1,F19),NocOd+8/24)-MAX(E19,NocOd))),2))</f>
        <v/>
      </c>
      <c r="I19" s="18">
        <f>IF(G19="","",MAX(0,G19-NormaDoby))</f>
        <v/>
      </c>
      <c r="J19" s="19"/>
      <c r="K19" s="19"/>
      <c r="L19" s="18">
        <f>IF(OR(G19="",B19=""),"",IF(OR(WEEKDAY(B19,2)=7,D19&lt;&gt;""),G19,""))</f>
        <v/>
      </c>
      <c r="M19" s="20"/>
      <c r="N19" s="17"/>
      <c r="O19" s="17"/>
      <c r="P19" s="18">
        <f>IF(OR(N19="",O19=""),"",ROUND(MOD(O19-N19,1)*24,2))</f>
        <v/>
      </c>
      <c r="Q19" s="20"/>
      <c r="R19" s="20"/>
      <c r="S19" s="19"/>
      <c r="T19" s="20"/>
      <c r="U19" s="19"/>
      <c r="V19" s="19"/>
      <c r="W19" s="20">
        <f>IF(B19="","",IF(AND(N(I19)&gt;0,OR(J19&lt;&gt;"",K19&lt;&gt;""),ROUND(N(J19)+N(K19),2)&lt;&gt;ROUND(N(I19),2)),"podział nadgodzin nie zgadza się z sumą",IF(AND(B19&lt;&gt;"",WEEKDAY(B19,2)=6,D19&lt;&gt;""),"dzień wolny za to święto - wyznacz w tym okresie","")))</f>
        <v/>
      </c>
    </row>
    <row r="20" spans="1:23">
      <c r="A20" s="15">
        <v>12</v>
      </c>
      <c r="B20" s="10">
        <f>IF(A20&gt;DAY($AA$2),"",DATE(Rok,5,A20))</f>
        <v>46154</v>
      </c>
      <c r="C20" s="15" t="str">
        <f>IF(B20="","",CHOOSE(WEEKDAY(B20,2),"pon","wt","śr","czw","pt","sob","nd"))</f>
        <v>wt</v>
      </c>
      <c r="D20" s="16">
        <f>IF(B20="","",IFERROR(INDEX(SwietaNazwa,MATCH(B20,SwietaData,0)),""))</f>
        <v/>
      </c>
      <c r="E20" s="17"/>
      <c r="F20" s="17"/>
      <c r="G20" s="18">
        <f>IF(OR(E20="",F20=""),"",ROUND(MOD(F20-E20,1)*24,2))</f>
        <v/>
      </c>
      <c r="H20" s="18">
        <f>IF(OR(E20="",F20=""),"",ROUND(24*(MAX(0,MIN(IF(F20&lt;E20,F20+1,F20),NocOd-1+8/24)-MAX(E20,NocOd-1))+MAX(0,MIN(IF(F20&lt;E20,F20+1,F20),NocOd+8/24)-MAX(E20,NocOd))),2))</f>
        <v/>
      </c>
      <c r="I20" s="18">
        <f>IF(G20="","",MAX(0,G20-NormaDoby))</f>
        <v/>
      </c>
      <c r="J20" s="19"/>
      <c r="K20" s="19"/>
      <c r="L20" s="18">
        <f>IF(OR(G20="",B20=""),"",IF(OR(WEEKDAY(B20,2)=7,D20&lt;&gt;""),G20,""))</f>
        <v/>
      </c>
      <c r="M20" s="20"/>
      <c r="N20" s="17"/>
      <c r="O20" s="17"/>
      <c r="P20" s="18">
        <f>IF(OR(N20="",O20=""),"",ROUND(MOD(O20-N20,1)*24,2))</f>
        <v/>
      </c>
      <c r="Q20" s="20"/>
      <c r="R20" s="20"/>
      <c r="S20" s="19"/>
      <c r="T20" s="20"/>
      <c r="U20" s="19"/>
      <c r="V20" s="19"/>
      <c r="W20" s="20">
        <f>IF(B20="","",IF(AND(N(I20)&gt;0,OR(J20&lt;&gt;"",K20&lt;&gt;""),ROUND(N(J20)+N(K20),2)&lt;&gt;ROUND(N(I20),2)),"podział nadgodzin nie zgadza się z sumą",IF(AND(B20&lt;&gt;"",WEEKDAY(B20,2)=6,D20&lt;&gt;""),"dzień wolny za to święto - wyznacz w tym okresie","")))</f>
        <v/>
      </c>
    </row>
    <row r="21" spans="1:23">
      <c r="A21" s="15">
        <v>13</v>
      </c>
      <c r="B21" s="10">
        <f>IF(A21&gt;DAY($AA$2),"",DATE(Rok,5,A21))</f>
        <v>46155</v>
      </c>
      <c r="C21" s="15" t="str">
        <f>IF(B21="","",CHOOSE(WEEKDAY(B21,2),"pon","wt","śr","czw","pt","sob","nd"))</f>
        <v>śr</v>
      </c>
      <c r="D21" s="16">
        <f>IF(B21="","",IFERROR(INDEX(SwietaNazwa,MATCH(B21,SwietaData,0)),""))</f>
        <v/>
      </c>
      <c r="E21" s="17"/>
      <c r="F21" s="17"/>
      <c r="G21" s="18">
        <f>IF(OR(E21="",F21=""),"",ROUND(MOD(F21-E21,1)*24,2))</f>
        <v/>
      </c>
      <c r="H21" s="18">
        <f>IF(OR(E21="",F21=""),"",ROUND(24*(MAX(0,MIN(IF(F21&lt;E21,F21+1,F21),NocOd-1+8/24)-MAX(E21,NocOd-1))+MAX(0,MIN(IF(F21&lt;E21,F21+1,F21),NocOd+8/24)-MAX(E21,NocOd))),2))</f>
        <v/>
      </c>
      <c r="I21" s="18">
        <f>IF(G21="","",MAX(0,G21-NormaDoby))</f>
        <v/>
      </c>
      <c r="J21" s="19"/>
      <c r="K21" s="19"/>
      <c r="L21" s="18">
        <f>IF(OR(G21="",B21=""),"",IF(OR(WEEKDAY(B21,2)=7,D21&lt;&gt;""),G21,""))</f>
        <v/>
      </c>
      <c r="M21" s="20"/>
      <c r="N21" s="17"/>
      <c r="O21" s="17"/>
      <c r="P21" s="18">
        <f>IF(OR(N21="",O21=""),"",ROUND(MOD(O21-N21,1)*24,2))</f>
        <v/>
      </c>
      <c r="Q21" s="20"/>
      <c r="R21" s="20"/>
      <c r="S21" s="19"/>
      <c r="T21" s="20"/>
      <c r="U21" s="19"/>
      <c r="V21" s="19"/>
      <c r="W21" s="20">
        <f>IF(B21="","",IF(AND(N(I21)&gt;0,OR(J21&lt;&gt;"",K21&lt;&gt;""),ROUND(N(J21)+N(K21),2)&lt;&gt;ROUND(N(I21),2)),"podział nadgodzin nie zgadza się z sumą",IF(AND(B21&lt;&gt;"",WEEKDAY(B21,2)=6,D21&lt;&gt;""),"dzień wolny za to święto - wyznacz w tym okresie","")))</f>
        <v/>
      </c>
    </row>
    <row r="22" spans="1:23">
      <c r="A22" s="15">
        <v>14</v>
      </c>
      <c r="B22" s="10">
        <f>IF(A22&gt;DAY($AA$2),"",DATE(Rok,5,A22))</f>
        <v>46156</v>
      </c>
      <c r="C22" s="15" t="str">
        <f>IF(B22="","",CHOOSE(WEEKDAY(B22,2),"pon","wt","śr","czw","pt","sob","nd"))</f>
        <v>czw</v>
      </c>
      <c r="D22" s="16">
        <f>IF(B22="","",IFERROR(INDEX(SwietaNazwa,MATCH(B22,SwietaData,0)),""))</f>
        <v/>
      </c>
      <c r="E22" s="17"/>
      <c r="F22" s="17"/>
      <c r="G22" s="18">
        <f>IF(OR(E22="",F22=""),"",ROUND(MOD(F22-E22,1)*24,2))</f>
        <v/>
      </c>
      <c r="H22" s="18">
        <f>IF(OR(E22="",F22=""),"",ROUND(24*(MAX(0,MIN(IF(F22&lt;E22,F22+1,F22),NocOd-1+8/24)-MAX(E22,NocOd-1))+MAX(0,MIN(IF(F22&lt;E22,F22+1,F22),NocOd+8/24)-MAX(E22,NocOd))),2))</f>
        <v/>
      </c>
      <c r="I22" s="18">
        <f>IF(G22="","",MAX(0,G22-NormaDoby))</f>
        <v/>
      </c>
      <c r="J22" s="19"/>
      <c r="K22" s="19"/>
      <c r="L22" s="18">
        <f>IF(OR(G22="",B22=""),"",IF(OR(WEEKDAY(B22,2)=7,D22&lt;&gt;""),G22,""))</f>
        <v/>
      </c>
      <c r="M22" s="20"/>
      <c r="N22" s="17"/>
      <c r="O22" s="17"/>
      <c r="P22" s="18">
        <f>IF(OR(N22="",O22=""),"",ROUND(MOD(O22-N22,1)*24,2))</f>
        <v/>
      </c>
      <c r="Q22" s="20"/>
      <c r="R22" s="20"/>
      <c r="S22" s="19"/>
      <c r="T22" s="20"/>
      <c r="U22" s="19"/>
      <c r="V22" s="19"/>
      <c r="W22" s="20">
        <f>IF(B22="","",IF(AND(N(I22)&gt;0,OR(J22&lt;&gt;"",K22&lt;&gt;""),ROUND(N(J22)+N(K22),2)&lt;&gt;ROUND(N(I22),2)),"podział nadgodzin nie zgadza się z sumą",IF(AND(B22&lt;&gt;"",WEEKDAY(B22,2)=6,D22&lt;&gt;""),"dzień wolny za to święto - wyznacz w tym okresie","")))</f>
        <v/>
      </c>
    </row>
    <row r="23" spans="1:23">
      <c r="A23" s="15">
        <v>15</v>
      </c>
      <c r="B23" s="10">
        <f>IF(A23&gt;DAY($AA$2),"",DATE(Rok,5,A23))</f>
        <v>46157</v>
      </c>
      <c r="C23" s="15" t="str">
        <f>IF(B23="","",CHOOSE(WEEKDAY(B23,2),"pon","wt","śr","czw","pt","sob","nd"))</f>
        <v>pt</v>
      </c>
      <c r="D23" s="16">
        <f>IF(B23="","",IFERROR(INDEX(SwietaNazwa,MATCH(B23,SwietaData,0)),""))</f>
        <v/>
      </c>
      <c r="E23" s="17"/>
      <c r="F23" s="17"/>
      <c r="G23" s="18">
        <f>IF(OR(E23="",F23=""),"",ROUND(MOD(F23-E23,1)*24,2))</f>
        <v/>
      </c>
      <c r="H23" s="18">
        <f>IF(OR(E23="",F23=""),"",ROUND(24*(MAX(0,MIN(IF(F23&lt;E23,F23+1,F23),NocOd-1+8/24)-MAX(E23,NocOd-1))+MAX(0,MIN(IF(F23&lt;E23,F23+1,F23),NocOd+8/24)-MAX(E23,NocOd))),2))</f>
        <v/>
      </c>
      <c r="I23" s="18">
        <f>IF(G23="","",MAX(0,G23-NormaDoby))</f>
        <v/>
      </c>
      <c r="J23" s="19"/>
      <c r="K23" s="19"/>
      <c r="L23" s="18">
        <f>IF(OR(G23="",B23=""),"",IF(OR(WEEKDAY(B23,2)=7,D23&lt;&gt;""),G23,""))</f>
        <v/>
      </c>
      <c r="M23" s="20"/>
      <c r="N23" s="17"/>
      <c r="O23" s="17"/>
      <c r="P23" s="18">
        <f>IF(OR(N23="",O23=""),"",ROUND(MOD(O23-N23,1)*24,2))</f>
        <v/>
      </c>
      <c r="Q23" s="20"/>
      <c r="R23" s="20"/>
      <c r="S23" s="19"/>
      <c r="T23" s="20"/>
      <c r="U23" s="19"/>
      <c r="V23" s="19"/>
      <c r="W23" s="20">
        <f>IF(B23="","",IF(AND(N(I23)&gt;0,OR(J23&lt;&gt;"",K23&lt;&gt;""),ROUND(N(J23)+N(K23),2)&lt;&gt;ROUND(N(I23),2)),"podział nadgodzin nie zgadza się z sumą",IF(AND(B23&lt;&gt;"",WEEKDAY(B23,2)=6,D23&lt;&gt;""),"dzień wolny za to święto - wyznacz w tym okresie","")))</f>
        <v/>
      </c>
    </row>
    <row r="24" spans="1:23">
      <c r="A24" s="15">
        <v>16</v>
      </c>
      <c r="B24" s="10">
        <f>IF(A24&gt;DAY($AA$2),"",DATE(Rok,5,A24))</f>
        <v>46158</v>
      </c>
      <c r="C24" s="15" t="str">
        <f>IF(B24="","",CHOOSE(WEEKDAY(B24,2),"pon","wt","śr","czw","pt","sob","nd"))</f>
        <v>sob</v>
      </c>
      <c r="D24" s="16">
        <f>IF(B24="","",IFERROR(INDEX(SwietaNazwa,MATCH(B24,SwietaData,0)),""))</f>
        <v/>
      </c>
      <c r="E24" s="17"/>
      <c r="F24" s="17"/>
      <c r="G24" s="18">
        <f>IF(OR(E24="",F24=""),"",ROUND(MOD(F24-E24,1)*24,2))</f>
        <v/>
      </c>
      <c r="H24" s="18">
        <f>IF(OR(E24="",F24=""),"",ROUND(24*(MAX(0,MIN(IF(F24&lt;E24,F24+1,F24),NocOd-1+8/24)-MAX(E24,NocOd-1))+MAX(0,MIN(IF(F24&lt;E24,F24+1,F24),NocOd+8/24)-MAX(E24,NocOd))),2))</f>
        <v/>
      </c>
      <c r="I24" s="18">
        <f>IF(G24="","",MAX(0,G24-NormaDoby))</f>
        <v/>
      </c>
      <c r="J24" s="19"/>
      <c r="K24" s="19"/>
      <c r="L24" s="18">
        <f>IF(OR(G24="",B24=""),"",IF(OR(WEEKDAY(B24,2)=7,D24&lt;&gt;""),G24,""))</f>
        <v/>
      </c>
      <c r="M24" s="20"/>
      <c r="N24" s="17"/>
      <c r="O24" s="17"/>
      <c r="P24" s="18">
        <f>IF(OR(N24="",O24=""),"",ROUND(MOD(O24-N24,1)*24,2))</f>
        <v/>
      </c>
      <c r="Q24" s="20"/>
      <c r="R24" s="20"/>
      <c r="S24" s="19"/>
      <c r="T24" s="20"/>
      <c r="U24" s="19"/>
      <c r="V24" s="19"/>
      <c r="W24" s="20">
        <f>IF(B24="","",IF(AND(N(I24)&gt;0,OR(J24&lt;&gt;"",K24&lt;&gt;""),ROUND(N(J24)+N(K24),2)&lt;&gt;ROUND(N(I24),2)),"podział nadgodzin nie zgadza się z sumą",IF(AND(B24&lt;&gt;"",WEEKDAY(B24,2)=6,D24&lt;&gt;""),"dzień wolny za to święto - wyznacz w tym okresie","")))</f>
        <v/>
      </c>
    </row>
    <row r="25" spans="1:23">
      <c r="A25" s="15">
        <v>17</v>
      </c>
      <c r="B25" s="10">
        <f>IF(A25&gt;DAY($AA$2),"",DATE(Rok,5,A25))</f>
        <v>46159</v>
      </c>
      <c r="C25" s="15" t="str">
        <f>IF(B25="","",CHOOSE(WEEKDAY(B25,2),"pon","wt","śr","czw","pt","sob","nd"))</f>
        <v>nd</v>
      </c>
      <c r="D25" s="16">
        <f>IF(B25="","",IFERROR(INDEX(SwietaNazwa,MATCH(B25,SwietaData,0)),""))</f>
        <v/>
      </c>
      <c r="E25" s="17"/>
      <c r="F25" s="17"/>
      <c r="G25" s="18">
        <f>IF(OR(E25="",F25=""),"",ROUND(MOD(F25-E25,1)*24,2))</f>
        <v/>
      </c>
      <c r="H25" s="18">
        <f>IF(OR(E25="",F25=""),"",ROUND(24*(MAX(0,MIN(IF(F25&lt;E25,F25+1,F25),NocOd-1+8/24)-MAX(E25,NocOd-1))+MAX(0,MIN(IF(F25&lt;E25,F25+1,F25),NocOd+8/24)-MAX(E25,NocOd))),2))</f>
        <v/>
      </c>
      <c r="I25" s="18">
        <f>IF(G25="","",MAX(0,G25-NormaDoby))</f>
        <v/>
      </c>
      <c r="J25" s="19"/>
      <c r="K25" s="19"/>
      <c r="L25" s="18">
        <f>IF(OR(G25="",B25=""),"",IF(OR(WEEKDAY(B25,2)=7,D25&lt;&gt;""),G25,""))</f>
        <v/>
      </c>
      <c r="M25" s="20"/>
      <c r="N25" s="17"/>
      <c r="O25" s="17"/>
      <c r="P25" s="18">
        <f>IF(OR(N25="",O25=""),"",ROUND(MOD(O25-N25,1)*24,2))</f>
        <v/>
      </c>
      <c r="Q25" s="20"/>
      <c r="R25" s="20"/>
      <c r="S25" s="19"/>
      <c r="T25" s="20"/>
      <c r="U25" s="19"/>
      <c r="V25" s="19"/>
      <c r="W25" s="20">
        <f>IF(B25="","",IF(AND(N(I25)&gt;0,OR(J25&lt;&gt;"",K25&lt;&gt;""),ROUND(N(J25)+N(K25),2)&lt;&gt;ROUND(N(I25),2)),"podział nadgodzin nie zgadza się z sumą",IF(AND(B25&lt;&gt;"",WEEKDAY(B25,2)=6,D25&lt;&gt;""),"dzień wolny za to święto - wyznacz w tym okresie","")))</f>
        <v/>
      </c>
    </row>
    <row r="26" spans="1:23">
      <c r="A26" s="15">
        <v>18</v>
      </c>
      <c r="B26" s="10">
        <f>IF(A26&gt;DAY($AA$2),"",DATE(Rok,5,A26))</f>
        <v>46160</v>
      </c>
      <c r="C26" s="15" t="str">
        <f>IF(B26="","",CHOOSE(WEEKDAY(B26,2),"pon","wt","śr","czw","pt","sob","nd"))</f>
        <v>pon</v>
      </c>
      <c r="D26" s="16">
        <f>IF(B26="","",IFERROR(INDEX(SwietaNazwa,MATCH(B26,SwietaData,0)),""))</f>
        <v/>
      </c>
      <c r="E26" s="17"/>
      <c r="F26" s="17"/>
      <c r="G26" s="18">
        <f>IF(OR(E26="",F26=""),"",ROUND(MOD(F26-E26,1)*24,2))</f>
        <v/>
      </c>
      <c r="H26" s="18">
        <f>IF(OR(E26="",F26=""),"",ROUND(24*(MAX(0,MIN(IF(F26&lt;E26,F26+1,F26),NocOd-1+8/24)-MAX(E26,NocOd-1))+MAX(0,MIN(IF(F26&lt;E26,F26+1,F26),NocOd+8/24)-MAX(E26,NocOd))),2))</f>
        <v/>
      </c>
      <c r="I26" s="18">
        <f>IF(G26="","",MAX(0,G26-NormaDoby))</f>
        <v/>
      </c>
      <c r="J26" s="19"/>
      <c r="K26" s="19"/>
      <c r="L26" s="18">
        <f>IF(OR(G26="",B26=""),"",IF(OR(WEEKDAY(B26,2)=7,D26&lt;&gt;""),G26,""))</f>
        <v/>
      </c>
      <c r="M26" s="20"/>
      <c r="N26" s="17"/>
      <c r="O26" s="17"/>
      <c r="P26" s="18">
        <f>IF(OR(N26="",O26=""),"",ROUND(MOD(O26-N26,1)*24,2))</f>
        <v/>
      </c>
      <c r="Q26" s="20"/>
      <c r="R26" s="20"/>
      <c r="S26" s="19"/>
      <c r="T26" s="20"/>
      <c r="U26" s="19"/>
      <c r="V26" s="19"/>
      <c r="W26" s="20">
        <f>IF(B26="","",IF(AND(N(I26)&gt;0,OR(J26&lt;&gt;"",K26&lt;&gt;""),ROUND(N(J26)+N(K26),2)&lt;&gt;ROUND(N(I26),2)),"podział nadgodzin nie zgadza się z sumą",IF(AND(B26&lt;&gt;"",WEEKDAY(B26,2)=6,D26&lt;&gt;""),"dzień wolny za to święto - wyznacz w tym okresie","")))</f>
        <v/>
      </c>
    </row>
    <row r="27" spans="1:23">
      <c r="A27" s="15">
        <v>19</v>
      </c>
      <c r="B27" s="10">
        <f>IF(A27&gt;DAY($AA$2),"",DATE(Rok,5,A27))</f>
        <v>46161</v>
      </c>
      <c r="C27" s="15" t="str">
        <f>IF(B27="","",CHOOSE(WEEKDAY(B27,2),"pon","wt","śr","czw","pt","sob","nd"))</f>
        <v>wt</v>
      </c>
      <c r="D27" s="16">
        <f>IF(B27="","",IFERROR(INDEX(SwietaNazwa,MATCH(B27,SwietaData,0)),""))</f>
        <v/>
      </c>
      <c r="E27" s="17"/>
      <c r="F27" s="17"/>
      <c r="G27" s="18">
        <f>IF(OR(E27="",F27=""),"",ROUND(MOD(F27-E27,1)*24,2))</f>
        <v/>
      </c>
      <c r="H27" s="18">
        <f>IF(OR(E27="",F27=""),"",ROUND(24*(MAX(0,MIN(IF(F27&lt;E27,F27+1,F27),NocOd-1+8/24)-MAX(E27,NocOd-1))+MAX(0,MIN(IF(F27&lt;E27,F27+1,F27),NocOd+8/24)-MAX(E27,NocOd))),2))</f>
        <v/>
      </c>
      <c r="I27" s="18">
        <f>IF(G27="","",MAX(0,G27-NormaDoby))</f>
        <v/>
      </c>
      <c r="J27" s="19"/>
      <c r="K27" s="19"/>
      <c r="L27" s="18">
        <f>IF(OR(G27="",B27=""),"",IF(OR(WEEKDAY(B27,2)=7,D27&lt;&gt;""),G27,""))</f>
        <v/>
      </c>
      <c r="M27" s="20"/>
      <c r="N27" s="17"/>
      <c r="O27" s="17"/>
      <c r="P27" s="18">
        <f>IF(OR(N27="",O27=""),"",ROUND(MOD(O27-N27,1)*24,2))</f>
        <v/>
      </c>
      <c r="Q27" s="20"/>
      <c r="R27" s="20"/>
      <c r="S27" s="19"/>
      <c r="T27" s="20"/>
      <c r="U27" s="19"/>
      <c r="V27" s="19"/>
      <c r="W27" s="20">
        <f>IF(B27="","",IF(AND(N(I27)&gt;0,OR(J27&lt;&gt;"",K27&lt;&gt;""),ROUND(N(J27)+N(K27),2)&lt;&gt;ROUND(N(I27),2)),"podział nadgodzin nie zgadza się z sumą",IF(AND(B27&lt;&gt;"",WEEKDAY(B27,2)=6,D27&lt;&gt;""),"dzień wolny za to święto - wyznacz w tym okresie","")))</f>
        <v/>
      </c>
    </row>
    <row r="28" spans="1:23">
      <c r="A28" s="15">
        <v>20</v>
      </c>
      <c r="B28" s="10">
        <f>IF(A28&gt;DAY($AA$2),"",DATE(Rok,5,A28))</f>
        <v>46162</v>
      </c>
      <c r="C28" s="15" t="str">
        <f>IF(B28="","",CHOOSE(WEEKDAY(B28,2),"pon","wt","śr","czw","pt","sob","nd"))</f>
        <v>śr</v>
      </c>
      <c r="D28" s="16">
        <f>IF(B28="","",IFERROR(INDEX(SwietaNazwa,MATCH(B28,SwietaData,0)),""))</f>
        <v/>
      </c>
      <c r="E28" s="17"/>
      <c r="F28" s="17"/>
      <c r="G28" s="18">
        <f>IF(OR(E28="",F28=""),"",ROUND(MOD(F28-E28,1)*24,2))</f>
        <v/>
      </c>
      <c r="H28" s="18">
        <f>IF(OR(E28="",F28=""),"",ROUND(24*(MAX(0,MIN(IF(F28&lt;E28,F28+1,F28),NocOd-1+8/24)-MAX(E28,NocOd-1))+MAX(0,MIN(IF(F28&lt;E28,F28+1,F28),NocOd+8/24)-MAX(E28,NocOd))),2))</f>
        <v/>
      </c>
      <c r="I28" s="18">
        <f>IF(G28="","",MAX(0,G28-NormaDoby))</f>
        <v/>
      </c>
      <c r="J28" s="19"/>
      <c r="K28" s="19"/>
      <c r="L28" s="18">
        <f>IF(OR(G28="",B28=""),"",IF(OR(WEEKDAY(B28,2)=7,D28&lt;&gt;""),G28,""))</f>
        <v/>
      </c>
      <c r="M28" s="20"/>
      <c r="N28" s="17"/>
      <c r="O28" s="17"/>
      <c r="P28" s="18">
        <f>IF(OR(N28="",O28=""),"",ROUND(MOD(O28-N28,1)*24,2))</f>
        <v/>
      </c>
      <c r="Q28" s="20"/>
      <c r="R28" s="20"/>
      <c r="S28" s="19"/>
      <c r="T28" s="20"/>
      <c r="U28" s="19"/>
      <c r="V28" s="19"/>
      <c r="W28" s="20">
        <f>IF(B28="","",IF(AND(N(I28)&gt;0,OR(J28&lt;&gt;"",K28&lt;&gt;""),ROUND(N(J28)+N(K28),2)&lt;&gt;ROUND(N(I28),2)),"podział nadgodzin nie zgadza się z sumą",IF(AND(B28&lt;&gt;"",WEEKDAY(B28,2)=6,D28&lt;&gt;""),"dzień wolny za to święto - wyznacz w tym okresie","")))</f>
        <v/>
      </c>
    </row>
    <row r="29" spans="1:23">
      <c r="A29" s="15">
        <v>21</v>
      </c>
      <c r="B29" s="10">
        <f>IF(A29&gt;DAY($AA$2),"",DATE(Rok,5,A29))</f>
        <v>46163</v>
      </c>
      <c r="C29" s="15" t="str">
        <f>IF(B29="","",CHOOSE(WEEKDAY(B29,2),"pon","wt","śr","czw","pt","sob","nd"))</f>
        <v>czw</v>
      </c>
      <c r="D29" s="16">
        <f>IF(B29="","",IFERROR(INDEX(SwietaNazwa,MATCH(B29,SwietaData,0)),""))</f>
        <v/>
      </c>
      <c r="E29" s="17"/>
      <c r="F29" s="17"/>
      <c r="G29" s="18">
        <f>IF(OR(E29="",F29=""),"",ROUND(MOD(F29-E29,1)*24,2))</f>
        <v/>
      </c>
      <c r="H29" s="18">
        <f>IF(OR(E29="",F29=""),"",ROUND(24*(MAX(0,MIN(IF(F29&lt;E29,F29+1,F29),NocOd-1+8/24)-MAX(E29,NocOd-1))+MAX(0,MIN(IF(F29&lt;E29,F29+1,F29),NocOd+8/24)-MAX(E29,NocOd))),2))</f>
        <v/>
      </c>
      <c r="I29" s="18">
        <f>IF(G29="","",MAX(0,G29-NormaDoby))</f>
        <v/>
      </c>
      <c r="J29" s="19"/>
      <c r="K29" s="19"/>
      <c r="L29" s="18">
        <f>IF(OR(G29="",B29=""),"",IF(OR(WEEKDAY(B29,2)=7,D29&lt;&gt;""),G29,""))</f>
        <v/>
      </c>
      <c r="M29" s="20"/>
      <c r="N29" s="17"/>
      <c r="O29" s="17"/>
      <c r="P29" s="18">
        <f>IF(OR(N29="",O29=""),"",ROUND(MOD(O29-N29,1)*24,2))</f>
        <v/>
      </c>
      <c r="Q29" s="20"/>
      <c r="R29" s="20"/>
      <c r="S29" s="19"/>
      <c r="T29" s="20"/>
      <c r="U29" s="19"/>
      <c r="V29" s="19"/>
      <c r="W29" s="20">
        <f>IF(B29="","",IF(AND(N(I29)&gt;0,OR(J29&lt;&gt;"",K29&lt;&gt;""),ROUND(N(J29)+N(K29),2)&lt;&gt;ROUND(N(I29),2)),"podział nadgodzin nie zgadza się z sumą",IF(AND(B29&lt;&gt;"",WEEKDAY(B29,2)=6,D29&lt;&gt;""),"dzień wolny za to święto - wyznacz w tym okresie","")))</f>
        <v/>
      </c>
    </row>
    <row r="30" spans="1:23">
      <c r="A30" s="15">
        <v>22</v>
      </c>
      <c r="B30" s="10">
        <f>IF(A30&gt;DAY($AA$2),"",DATE(Rok,5,A30))</f>
        <v>46164</v>
      </c>
      <c r="C30" s="15" t="str">
        <f>IF(B30="","",CHOOSE(WEEKDAY(B30,2),"pon","wt","śr","czw","pt","sob","nd"))</f>
        <v>pt</v>
      </c>
      <c r="D30" s="16">
        <f>IF(B30="","",IFERROR(INDEX(SwietaNazwa,MATCH(B30,SwietaData,0)),""))</f>
        <v/>
      </c>
      <c r="E30" s="17"/>
      <c r="F30" s="17"/>
      <c r="G30" s="18">
        <f>IF(OR(E30="",F30=""),"",ROUND(MOD(F30-E30,1)*24,2))</f>
        <v/>
      </c>
      <c r="H30" s="18">
        <f>IF(OR(E30="",F30=""),"",ROUND(24*(MAX(0,MIN(IF(F30&lt;E30,F30+1,F30),NocOd-1+8/24)-MAX(E30,NocOd-1))+MAX(0,MIN(IF(F30&lt;E30,F30+1,F30),NocOd+8/24)-MAX(E30,NocOd))),2))</f>
        <v/>
      </c>
      <c r="I30" s="18">
        <f>IF(G30="","",MAX(0,G30-NormaDoby))</f>
        <v/>
      </c>
      <c r="J30" s="19"/>
      <c r="K30" s="19"/>
      <c r="L30" s="18">
        <f>IF(OR(G30="",B30=""),"",IF(OR(WEEKDAY(B30,2)=7,D30&lt;&gt;""),G30,""))</f>
        <v/>
      </c>
      <c r="M30" s="20"/>
      <c r="N30" s="17"/>
      <c r="O30" s="17"/>
      <c r="P30" s="18">
        <f>IF(OR(N30="",O30=""),"",ROUND(MOD(O30-N30,1)*24,2))</f>
        <v/>
      </c>
      <c r="Q30" s="20"/>
      <c r="R30" s="20"/>
      <c r="S30" s="19"/>
      <c r="T30" s="20"/>
      <c r="U30" s="19"/>
      <c r="V30" s="19"/>
      <c r="W30" s="20">
        <f>IF(B30="","",IF(AND(N(I30)&gt;0,OR(J30&lt;&gt;"",K30&lt;&gt;""),ROUND(N(J30)+N(K30),2)&lt;&gt;ROUND(N(I30),2)),"podział nadgodzin nie zgadza się z sumą",IF(AND(B30&lt;&gt;"",WEEKDAY(B30,2)=6,D30&lt;&gt;""),"dzień wolny za to święto - wyznacz w tym okresie","")))</f>
        <v/>
      </c>
    </row>
    <row r="31" spans="1:23">
      <c r="A31" s="15">
        <v>23</v>
      </c>
      <c r="B31" s="10">
        <f>IF(A31&gt;DAY($AA$2),"",DATE(Rok,5,A31))</f>
        <v>46165</v>
      </c>
      <c r="C31" s="15" t="str">
        <f>IF(B31="","",CHOOSE(WEEKDAY(B31,2),"pon","wt","śr","czw","pt","sob","nd"))</f>
        <v>sob</v>
      </c>
      <c r="D31" s="16">
        <f>IF(B31="","",IFERROR(INDEX(SwietaNazwa,MATCH(B31,SwietaData,0)),""))</f>
        <v/>
      </c>
      <c r="E31" s="17"/>
      <c r="F31" s="17"/>
      <c r="G31" s="18">
        <f>IF(OR(E31="",F31=""),"",ROUND(MOD(F31-E31,1)*24,2))</f>
        <v/>
      </c>
      <c r="H31" s="18">
        <f>IF(OR(E31="",F31=""),"",ROUND(24*(MAX(0,MIN(IF(F31&lt;E31,F31+1,F31),NocOd-1+8/24)-MAX(E31,NocOd-1))+MAX(0,MIN(IF(F31&lt;E31,F31+1,F31),NocOd+8/24)-MAX(E31,NocOd))),2))</f>
        <v/>
      </c>
      <c r="I31" s="18">
        <f>IF(G31="","",MAX(0,G31-NormaDoby))</f>
        <v/>
      </c>
      <c r="J31" s="19"/>
      <c r="K31" s="19"/>
      <c r="L31" s="18">
        <f>IF(OR(G31="",B31=""),"",IF(OR(WEEKDAY(B31,2)=7,D31&lt;&gt;""),G31,""))</f>
        <v/>
      </c>
      <c r="M31" s="20"/>
      <c r="N31" s="17"/>
      <c r="O31" s="17"/>
      <c r="P31" s="18">
        <f>IF(OR(N31="",O31=""),"",ROUND(MOD(O31-N31,1)*24,2))</f>
        <v/>
      </c>
      <c r="Q31" s="20"/>
      <c r="R31" s="20"/>
      <c r="S31" s="19"/>
      <c r="T31" s="20"/>
      <c r="U31" s="19"/>
      <c r="V31" s="19"/>
      <c r="W31" s="20">
        <f>IF(B31="","",IF(AND(N(I31)&gt;0,OR(J31&lt;&gt;"",K31&lt;&gt;""),ROUND(N(J31)+N(K31),2)&lt;&gt;ROUND(N(I31),2)),"podział nadgodzin nie zgadza się z sumą",IF(AND(B31&lt;&gt;"",WEEKDAY(B31,2)=6,D31&lt;&gt;""),"dzień wolny za to święto - wyznacz w tym okresie","")))</f>
        <v/>
      </c>
    </row>
    <row r="32" spans="1:23">
      <c r="A32" s="15">
        <v>24</v>
      </c>
      <c r="B32" s="10">
        <f>IF(A32&gt;DAY($AA$2),"",DATE(Rok,5,A32))</f>
        <v>46166</v>
      </c>
      <c r="C32" s="15" t="str">
        <f>IF(B32="","",CHOOSE(WEEKDAY(B32,2),"pon","wt","śr","czw","pt","sob","nd"))</f>
        <v>nd</v>
      </c>
      <c r="D32" s="16" t="str">
        <f>IF(B32="","",IFERROR(INDEX(SwietaNazwa,MATCH(B32,SwietaData,0)),""))</f>
        <v>Zielone Świątki (pierwszy dzień Zielonych Świątek)</v>
      </c>
      <c r="E32" s="17"/>
      <c r="F32" s="17"/>
      <c r="G32" s="18">
        <f>IF(OR(E32="",F32=""),"",ROUND(MOD(F32-E32,1)*24,2))</f>
        <v/>
      </c>
      <c r="H32" s="18">
        <f>IF(OR(E32="",F32=""),"",ROUND(24*(MAX(0,MIN(IF(F32&lt;E32,F32+1,F32),NocOd-1+8/24)-MAX(E32,NocOd-1))+MAX(0,MIN(IF(F32&lt;E32,F32+1,F32),NocOd+8/24)-MAX(E32,NocOd))),2))</f>
        <v/>
      </c>
      <c r="I32" s="18">
        <f>IF(G32="","",MAX(0,G32-NormaDoby))</f>
        <v/>
      </c>
      <c r="J32" s="19"/>
      <c r="K32" s="19"/>
      <c r="L32" s="18">
        <f>IF(OR(G32="",B32=""),"",IF(OR(WEEKDAY(B32,2)=7,D32&lt;&gt;""),G32,""))</f>
        <v/>
      </c>
      <c r="M32" s="20"/>
      <c r="N32" s="17"/>
      <c r="O32" s="17"/>
      <c r="P32" s="18">
        <f>IF(OR(N32="",O32=""),"",ROUND(MOD(O32-N32,1)*24,2))</f>
        <v/>
      </c>
      <c r="Q32" s="20"/>
      <c r="R32" s="20"/>
      <c r="S32" s="19"/>
      <c r="T32" s="20"/>
      <c r="U32" s="19"/>
      <c r="V32" s="19"/>
      <c r="W32" s="20">
        <f>IF(B32="","",IF(AND(N(I32)&gt;0,OR(J32&lt;&gt;"",K32&lt;&gt;""),ROUND(N(J32)+N(K32),2)&lt;&gt;ROUND(N(I32),2)),"podział nadgodzin nie zgadza się z sumą",IF(AND(B32&lt;&gt;"",WEEKDAY(B32,2)=6,D32&lt;&gt;""),"dzień wolny za to święto - wyznacz w tym okresie","")))</f>
        <v/>
      </c>
    </row>
    <row r="33" spans="1:23">
      <c r="A33" s="15">
        <v>25</v>
      </c>
      <c r="B33" s="10">
        <f>IF(A33&gt;DAY($AA$2),"",DATE(Rok,5,A33))</f>
        <v>46167</v>
      </c>
      <c r="C33" s="15" t="str">
        <f>IF(B33="","",CHOOSE(WEEKDAY(B33,2),"pon","wt","śr","czw","pt","sob","nd"))</f>
        <v>pon</v>
      </c>
      <c r="D33" s="16">
        <f>IF(B33="","",IFERROR(INDEX(SwietaNazwa,MATCH(B33,SwietaData,0)),""))</f>
        <v/>
      </c>
      <c r="E33" s="17"/>
      <c r="F33" s="17"/>
      <c r="G33" s="18">
        <f>IF(OR(E33="",F33=""),"",ROUND(MOD(F33-E33,1)*24,2))</f>
        <v/>
      </c>
      <c r="H33" s="18">
        <f>IF(OR(E33="",F33=""),"",ROUND(24*(MAX(0,MIN(IF(F33&lt;E33,F33+1,F33),NocOd-1+8/24)-MAX(E33,NocOd-1))+MAX(0,MIN(IF(F33&lt;E33,F33+1,F33),NocOd+8/24)-MAX(E33,NocOd))),2))</f>
        <v/>
      </c>
      <c r="I33" s="18">
        <f>IF(G33="","",MAX(0,G33-NormaDoby))</f>
        <v/>
      </c>
      <c r="J33" s="19"/>
      <c r="K33" s="19"/>
      <c r="L33" s="18">
        <f>IF(OR(G33="",B33=""),"",IF(OR(WEEKDAY(B33,2)=7,D33&lt;&gt;""),G33,""))</f>
        <v/>
      </c>
      <c r="M33" s="20"/>
      <c r="N33" s="17"/>
      <c r="O33" s="17"/>
      <c r="P33" s="18">
        <f>IF(OR(N33="",O33=""),"",ROUND(MOD(O33-N33,1)*24,2))</f>
        <v/>
      </c>
      <c r="Q33" s="20"/>
      <c r="R33" s="20"/>
      <c r="S33" s="19"/>
      <c r="T33" s="20"/>
      <c r="U33" s="19"/>
      <c r="V33" s="19"/>
      <c r="W33" s="20">
        <f>IF(B33="","",IF(AND(N(I33)&gt;0,OR(J33&lt;&gt;"",K33&lt;&gt;""),ROUND(N(J33)+N(K33),2)&lt;&gt;ROUND(N(I33),2)),"podział nadgodzin nie zgadza się z sumą",IF(AND(B33&lt;&gt;"",WEEKDAY(B33,2)=6,D33&lt;&gt;""),"dzień wolny za to święto - wyznacz w tym okresie","")))</f>
        <v/>
      </c>
    </row>
    <row r="34" spans="1:23">
      <c r="A34" s="15">
        <v>26</v>
      </c>
      <c r="B34" s="10">
        <f>IF(A34&gt;DAY($AA$2),"",DATE(Rok,5,A34))</f>
        <v>46168</v>
      </c>
      <c r="C34" s="15" t="str">
        <f>IF(B34="","",CHOOSE(WEEKDAY(B34,2),"pon","wt","śr","czw","pt","sob","nd"))</f>
        <v>wt</v>
      </c>
      <c r="D34" s="16">
        <f>IF(B34="","",IFERROR(INDEX(SwietaNazwa,MATCH(B34,SwietaData,0)),""))</f>
        <v/>
      </c>
      <c r="E34" s="17"/>
      <c r="F34" s="17"/>
      <c r="G34" s="18">
        <f>IF(OR(E34="",F34=""),"",ROUND(MOD(F34-E34,1)*24,2))</f>
        <v/>
      </c>
      <c r="H34" s="18">
        <f>IF(OR(E34="",F34=""),"",ROUND(24*(MAX(0,MIN(IF(F34&lt;E34,F34+1,F34),NocOd-1+8/24)-MAX(E34,NocOd-1))+MAX(0,MIN(IF(F34&lt;E34,F34+1,F34),NocOd+8/24)-MAX(E34,NocOd))),2))</f>
        <v/>
      </c>
      <c r="I34" s="18">
        <f>IF(G34="","",MAX(0,G34-NormaDoby))</f>
        <v/>
      </c>
      <c r="J34" s="19"/>
      <c r="K34" s="19"/>
      <c r="L34" s="18">
        <f>IF(OR(G34="",B34=""),"",IF(OR(WEEKDAY(B34,2)=7,D34&lt;&gt;""),G34,""))</f>
        <v/>
      </c>
      <c r="M34" s="20"/>
      <c r="N34" s="17"/>
      <c r="O34" s="17"/>
      <c r="P34" s="18">
        <f>IF(OR(N34="",O34=""),"",ROUND(MOD(O34-N34,1)*24,2))</f>
        <v/>
      </c>
      <c r="Q34" s="20"/>
      <c r="R34" s="20"/>
      <c r="S34" s="19"/>
      <c r="T34" s="20"/>
      <c r="U34" s="19"/>
      <c r="V34" s="19"/>
      <c r="W34" s="20">
        <f>IF(B34="","",IF(AND(N(I34)&gt;0,OR(J34&lt;&gt;"",K34&lt;&gt;""),ROUND(N(J34)+N(K34),2)&lt;&gt;ROUND(N(I34),2)),"podział nadgodzin nie zgadza się z sumą",IF(AND(B34&lt;&gt;"",WEEKDAY(B34,2)=6,D34&lt;&gt;""),"dzień wolny za to święto - wyznacz w tym okresie","")))</f>
        <v/>
      </c>
    </row>
    <row r="35" spans="1:23">
      <c r="A35" s="15">
        <v>27</v>
      </c>
      <c r="B35" s="10">
        <f>IF(A35&gt;DAY($AA$2),"",DATE(Rok,5,A35))</f>
        <v>46169</v>
      </c>
      <c r="C35" s="15" t="str">
        <f>IF(B35="","",CHOOSE(WEEKDAY(B35,2),"pon","wt","śr","czw","pt","sob","nd"))</f>
        <v>śr</v>
      </c>
      <c r="D35" s="16">
        <f>IF(B35="","",IFERROR(INDEX(SwietaNazwa,MATCH(B35,SwietaData,0)),""))</f>
        <v/>
      </c>
      <c r="E35" s="17"/>
      <c r="F35" s="17"/>
      <c r="G35" s="18">
        <f>IF(OR(E35="",F35=""),"",ROUND(MOD(F35-E35,1)*24,2))</f>
        <v/>
      </c>
      <c r="H35" s="18">
        <f>IF(OR(E35="",F35=""),"",ROUND(24*(MAX(0,MIN(IF(F35&lt;E35,F35+1,F35),NocOd-1+8/24)-MAX(E35,NocOd-1))+MAX(0,MIN(IF(F35&lt;E35,F35+1,F35),NocOd+8/24)-MAX(E35,NocOd))),2))</f>
        <v/>
      </c>
      <c r="I35" s="18">
        <f>IF(G35="","",MAX(0,G35-NormaDoby))</f>
        <v/>
      </c>
      <c r="J35" s="19"/>
      <c r="K35" s="19"/>
      <c r="L35" s="18">
        <f>IF(OR(G35="",B35=""),"",IF(OR(WEEKDAY(B35,2)=7,D35&lt;&gt;""),G35,""))</f>
        <v/>
      </c>
      <c r="M35" s="20"/>
      <c r="N35" s="17"/>
      <c r="O35" s="17"/>
      <c r="P35" s="18">
        <f>IF(OR(N35="",O35=""),"",ROUND(MOD(O35-N35,1)*24,2))</f>
        <v/>
      </c>
      <c r="Q35" s="20"/>
      <c r="R35" s="20"/>
      <c r="S35" s="19"/>
      <c r="T35" s="20"/>
      <c r="U35" s="19"/>
      <c r="V35" s="19"/>
      <c r="W35" s="20">
        <f>IF(B35="","",IF(AND(N(I35)&gt;0,OR(J35&lt;&gt;"",K35&lt;&gt;""),ROUND(N(J35)+N(K35),2)&lt;&gt;ROUND(N(I35),2)),"podział nadgodzin nie zgadza się z sumą",IF(AND(B35&lt;&gt;"",WEEKDAY(B35,2)=6,D35&lt;&gt;""),"dzień wolny za to święto - wyznacz w tym okresie","")))</f>
        <v/>
      </c>
    </row>
    <row r="36" spans="1:23">
      <c r="A36" s="15">
        <v>28</v>
      </c>
      <c r="B36" s="10">
        <f>IF(A36&gt;DAY($AA$2),"",DATE(Rok,5,A36))</f>
        <v>46170</v>
      </c>
      <c r="C36" s="15" t="str">
        <f>IF(B36="","",CHOOSE(WEEKDAY(B36,2),"pon","wt","śr","czw","pt","sob","nd"))</f>
        <v>czw</v>
      </c>
      <c r="D36" s="16">
        <f>IF(B36="","",IFERROR(INDEX(SwietaNazwa,MATCH(B36,SwietaData,0)),""))</f>
        <v/>
      </c>
      <c r="E36" s="17"/>
      <c r="F36" s="17"/>
      <c r="G36" s="18">
        <f>IF(OR(E36="",F36=""),"",ROUND(MOD(F36-E36,1)*24,2))</f>
        <v/>
      </c>
      <c r="H36" s="18">
        <f>IF(OR(E36="",F36=""),"",ROUND(24*(MAX(0,MIN(IF(F36&lt;E36,F36+1,F36),NocOd-1+8/24)-MAX(E36,NocOd-1))+MAX(0,MIN(IF(F36&lt;E36,F36+1,F36),NocOd+8/24)-MAX(E36,NocOd))),2))</f>
        <v/>
      </c>
      <c r="I36" s="18">
        <f>IF(G36="","",MAX(0,G36-NormaDoby))</f>
        <v/>
      </c>
      <c r="J36" s="19"/>
      <c r="K36" s="19"/>
      <c r="L36" s="18">
        <f>IF(OR(G36="",B36=""),"",IF(OR(WEEKDAY(B36,2)=7,D36&lt;&gt;""),G36,""))</f>
        <v/>
      </c>
      <c r="M36" s="20"/>
      <c r="N36" s="17"/>
      <c r="O36" s="17"/>
      <c r="P36" s="18">
        <f>IF(OR(N36="",O36=""),"",ROUND(MOD(O36-N36,1)*24,2))</f>
        <v/>
      </c>
      <c r="Q36" s="20"/>
      <c r="R36" s="20"/>
      <c r="S36" s="19"/>
      <c r="T36" s="20"/>
      <c r="U36" s="19"/>
      <c r="V36" s="19"/>
      <c r="W36" s="20">
        <f>IF(B36="","",IF(AND(N(I36)&gt;0,OR(J36&lt;&gt;"",K36&lt;&gt;""),ROUND(N(J36)+N(K36),2)&lt;&gt;ROUND(N(I36),2)),"podział nadgodzin nie zgadza się z sumą",IF(AND(B36&lt;&gt;"",WEEKDAY(B36,2)=6,D36&lt;&gt;""),"dzień wolny za to święto - wyznacz w tym okresie","")))</f>
        <v/>
      </c>
    </row>
    <row r="37" spans="1:23">
      <c r="A37" s="15">
        <v>29</v>
      </c>
      <c r="B37" s="10">
        <f>IF(A37&gt;DAY($AA$2),"",DATE(Rok,5,A37))</f>
        <v>46171</v>
      </c>
      <c r="C37" s="15" t="str">
        <f>IF(B37="","",CHOOSE(WEEKDAY(B37,2),"pon","wt","śr","czw","pt","sob","nd"))</f>
        <v>pt</v>
      </c>
      <c r="D37" s="16">
        <f>IF(B37="","",IFERROR(INDEX(SwietaNazwa,MATCH(B37,SwietaData,0)),""))</f>
        <v/>
      </c>
      <c r="E37" s="17"/>
      <c r="F37" s="17"/>
      <c r="G37" s="18">
        <f>IF(OR(E37="",F37=""),"",ROUND(MOD(F37-E37,1)*24,2))</f>
        <v/>
      </c>
      <c r="H37" s="18">
        <f>IF(OR(E37="",F37=""),"",ROUND(24*(MAX(0,MIN(IF(F37&lt;E37,F37+1,F37),NocOd-1+8/24)-MAX(E37,NocOd-1))+MAX(0,MIN(IF(F37&lt;E37,F37+1,F37),NocOd+8/24)-MAX(E37,NocOd))),2))</f>
        <v/>
      </c>
      <c r="I37" s="18">
        <f>IF(G37="","",MAX(0,G37-NormaDoby))</f>
        <v/>
      </c>
      <c r="J37" s="19"/>
      <c r="K37" s="19"/>
      <c r="L37" s="18">
        <f>IF(OR(G37="",B37=""),"",IF(OR(WEEKDAY(B37,2)=7,D37&lt;&gt;""),G37,""))</f>
        <v/>
      </c>
      <c r="M37" s="20"/>
      <c r="N37" s="17"/>
      <c r="O37" s="17"/>
      <c r="P37" s="18">
        <f>IF(OR(N37="",O37=""),"",ROUND(MOD(O37-N37,1)*24,2))</f>
        <v/>
      </c>
      <c r="Q37" s="20"/>
      <c r="R37" s="20"/>
      <c r="S37" s="19"/>
      <c r="T37" s="20"/>
      <c r="U37" s="19"/>
      <c r="V37" s="19"/>
      <c r="W37" s="20">
        <f>IF(B37="","",IF(AND(N(I37)&gt;0,OR(J37&lt;&gt;"",K37&lt;&gt;""),ROUND(N(J37)+N(K37),2)&lt;&gt;ROUND(N(I37),2)),"podział nadgodzin nie zgadza się z sumą",IF(AND(B37&lt;&gt;"",WEEKDAY(B37,2)=6,D37&lt;&gt;""),"dzień wolny za to święto - wyznacz w tym okresie","")))</f>
        <v/>
      </c>
    </row>
    <row r="38" spans="1:23">
      <c r="A38" s="15">
        <v>30</v>
      </c>
      <c r="B38" s="10">
        <f>IF(A38&gt;DAY($AA$2),"",DATE(Rok,5,A38))</f>
        <v>46172</v>
      </c>
      <c r="C38" s="15" t="str">
        <f>IF(B38="","",CHOOSE(WEEKDAY(B38,2),"pon","wt","śr","czw","pt","sob","nd"))</f>
        <v>sob</v>
      </c>
      <c r="D38" s="16">
        <f>IF(B38="","",IFERROR(INDEX(SwietaNazwa,MATCH(B38,SwietaData,0)),""))</f>
        <v/>
      </c>
      <c r="E38" s="17"/>
      <c r="F38" s="17"/>
      <c r="G38" s="18">
        <f>IF(OR(E38="",F38=""),"",ROUND(MOD(F38-E38,1)*24,2))</f>
        <v/>
      </c>
      <c r="H38" s="18">
        <f>IF(OR(E38="",F38=""),"",ROUND(24*(MAX(0,MIN(IF(F38&lt;E38,F38+1,F38),NocOd-1+8/24)-MAX(E38,NocOd-1))+MAX(0,MIN(IF(F38&lt;E38,F38+1,F38),NocOd+8/24)-MAX(E38,NocOd))),2))</f>
        <v/>
      </c>
      <c r="I38" s="18">
        <f>IF(G38="","",MAX(0,G38-NormaDoby))</f>
        <v/>
      </c>
      <c r="J38" s="19"/>
      <c r="K38" s="19"/>
      <c r="L38" s="18">
        <f>IF(OR(G38="",B38=""),"",IF(OR(WEEKDAY(B38,2)=7,D38&lt;&gt;""),G38,""))</f>
        <v/>
      </c>
      <c r="M38" s="20"/>
      <c r="N38" s="17"/>
      <c r="O38" s="17"/>
      <c r="P38" s="18">
        <f>IF(OR(N38="",O38=""),"",ROUND(MOD(O38-N38,1)*24,2))</f>
        <v/>
      </c>
      <c r="Q38" s="20"/>
      <c r="R38" s="20"/>
      <c r="S38" s="19"/>
      <c r="T38" s="20"/>
      <c r="U38" s="19"/>
      <c r="V38" s="19"/>
      <c r="W38" s="20">
        <f>IF(B38="","",IF(AND(N(I38)&gt;0,OR(J38&lt;&gt;"",K38&lt;&gt;""),ROUND(N(J38)+N(K38),2)&lt;&gt;ROUND(N(I38),2)),"podział nadgodzin nie zgadza się z sumą",IF(AND(B38&lt;&gt;"",WEEKDAY(B38,2)=6,D38&lt;&gt;""),"dzień wolny za to święto - wyznacz w tym okresie","")))</f>
        <v/>
      </c>
    </row>
    <row r="39" spans="1:23">
      <c r="A39" s="15">
        <v>31</v>
      </c>
      <c r="B39" s="10">
        <f>IF(A39&gt;DAY($AA$2),"",DATE(Rok,5,A39))</f>
        <v>46173</v>
      </c>
      <c r="C39" s="15" t="str">
        <f>IF(B39="","",CHOOSE(WEEKDAY(B39,2),"pon","wt","śr","czw","pt","sob","nd"))</f>
        <v>nd</v>
      </c>
      <c r="D39" s="16">
        <f>IF(B39="","",IFERROR(INDEX(SwietaNazwa,MATCH(B39,SwietaData,0)),""))</f>
        <v/>
      </c>
      <c r="E39" s="17"/>
      <c r="F39" s="17"/>
      <c r="G39" s="18">
        <f>IF(OR(E39="",F39=""),"",ROUND(MOD(F39-E39,1)*24,2))</f>
        <v/>
      </c>
      <c r="H39" s="18">
        <f>IF(OR(E39="",F39=""),"",ROUND(24*(MAX(0,MIN(IF(F39&lt;E39,F39+1,F39),NocOd-1+8/24)-MAX(E39,NocOd-1))+MAX(0,MIN(IF(F39&lt;E39,F39+1,F39),NocOd+8/24)-MAX(E39,NocOd))),2))</f>
        <v/>
      </c>
      <c r="I39" s="18">
        <f>IF(G39="","",MAX(0,G39-NormaDoby))</f>
        <v/>
      </c>
      <c r="J39" s="19"/>
      <c r="K39" s="19"/>
      <c r="L39" s="18">
        <f>IF(OR(G39="",B39=""),"",IF(OR(WEEKDAY(B39,2)=7,D39&lt;&gt;""),G39,""))</f>
        <v/>
      </c>
      <c r="M39" s="20"/>
      <c r="N39" s="17"/>
      <c r="O39" s="17"/>
      <c r="P39" s="18">
        <f>IF(OR(N39="",O39=""),"",ROUND(MOD(O39-N39,1)*24,2))</f>
        <v/>
      </c>
      <c r="Q39" s="20"/>
      <c r="R39" s="20"/>
      <c r="S39" s="19"/>
      <c r="T39" s="20"/>
      <c r="U39" s="19"/>
      <c r="V39" s="19"/>
      <c r="W39" s="20">
        <f>IF(B39="","",IF(AND(N(I39)&gt;0,OR(J39&lt;&gt;"",K39&lt;&gt;""),ROUND(N(J39)+N(K39),2)&lt;&gt;ROUND(N(I39),2)),"podział nadgodzin nie zgadza się z sumą",IF(AND(B39&lt;&gt;"",WEEKDAY(B39,2)=6,D39&lt;&gt;""),"dzień wolny za to święto - wyznacz w tym okresie","")))</f>
        <v/>
      </c>
    </row>
    <row r="40" spans="1:23">
      <c r="A40" s="21" t="s">
        <v>61</v>
      </c>
      <c r="B40" s="21"/>
      <c r="C40" s="21"/>
      <c r="D40" s="21"/>
      <c r="E40" s="21"/>
      <c r="F40" s="21"/>
      <c r="G40" s="22">
        <f>SUM(G9:G39)</f>
        <v>0</v>
      </c>
      <c r="H40" s="22">
        <f>SUM(H9:H39)</f>
        <v>0</v>
      </c>
      <c r="I40" s="22">
        <f>SUM(I9:I39)</f>
        <v>0</v>
      </c>
      <c r="J40" s="22">
        <f>SUM(J9:J39)</f>
        <v>0</v>
      </c>
      <c r="K40" s="22">
        <f>SUM(K9:K39)</f>
        <v>0</v>
      </c>
      <c r="L40" s="22">
        <f>SUM(L9:L39)</f>
        <v>0</v>
      </c>
      <c r="M40" s="23">
        <f>COUNTA(M9:M39)</f>
        <v>0</v>
      </c>
      <c r="N40" s="21"/>
      <c r="O40" s="21"/>
      <c r="P40" s="22">
        <f>SUM(P9:P39)</f>
        <v>0</v>
      </c>
      <c r="Q40" s="21"/>
      <c r="R40" s="23">
        <f>COUNTA(R9:R39)</f>
        <v>0</v>
      </c>
      <c r="S40" s="22">
        <f>SUM(S9:S39)</f>
        <v>0</v>
      </c>
      <c r="T40" s="23">
        <f>COUNTA(T9:T39)</f>
        <v>0</v>
      </c>
      <c r="U40" s="22">
        <f>SUM(U9:U39)</f>
        <v>0</v>
      </c>
      <c r="V40" s="22">
        <f>SUM(V9:V39)</f>
        <v>0</v>
      </c>
      <c r="W40" s="21"/>
    </row>
    <row r="41" spans="1:23" ht="24" customHeight="1">
      <c r="A41" s="4" t="s">
        <v>62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>
      <c r="A42" s="5" t="s">
        <v>63</v>
      </c>
    </row>
    <row r="43" spans="1:23" ht="24" customHeight="1">
      <c r="A43" s="24" t="s">
        <v>64</v>
      </c>
      <c r="B43" s="24"/>
      <c r="C43" s="24"/>
      <c r="D43" s="24"/>
      <c r="E43" s="24"/>
      <c r="F43" s="24"/>
      <c r="G43" s="18">
        <f>W2</f>
        <v>160</v>
      </c>
      <c r="I43" s="24" t="s">
        <v>70</v>
      </c>
      <c r="J43" s="24"/>
      <c r="K43" s="24"/>
      <c r="L43" s="24"/>
      <c r="M43" s="24"/>
      <c r="N43" s="24"/>
      <c r="O43" s="24"/>
      <c r="P43" s="18">
        <f>MAX(0,G40-G45-I40)</f>
        <v>0</v>
      </c>
    </row>
    <row r="44" spans="1:23">
      <c r="A44" s="24" t="s">
        <v>65</v>
      </c>
      <c r="B44" s="24"/>
      <c r="C44" s="24"/>
      <c r="D44" s="24"/>
      <c r="E44" s="24"/>
      <c r="F44" s="24"/>
      <c r="G44" s="25">
        <f>S40+U40</f>
        <v>0</v>
      </c>
      <c r="I44" s="24" t="s">
        <v>71</v>
      </c>
      <c r="J44" s="24"/>
      <c r="K44" s="24"/>
      <c r="L44" s="24"/>
      <c r="M44" s="24"/>
      <c r="N44" s="24"/>
      <c r="O44" s="24"/>
      <c r="P44" s="26">
        <f>COUNTIF(R9:R39,"UW")+COUNTIF(R9:R39,"UŻ")</f>
        <v>0</v>
      </c>
    </row>
    <row r="45" spans="1:23">
      <c r="A45" s="24" t="s">
        <v>66</v>
      </c>
      <c r="B45" s="24"/>
      <c r="C45" s="24"/>
      <c r="D45" s="24"/>
      <c r="E45" s="24"/>
      <c r="F45" s="24"/>
      <c r="G45" s="18">
        <f>MAX(0,W2-G44)</f>
        <v>160</v>
      </c>
      <c r="I45" s="24" t="s">
        <v>72</v>
      </c>
      <c r="J45" s="24"/>
      <c r="K45" s="24"/>
      <c r="L45" s="24"/>
      <c r="M45" s="24"/>
      <c r="N45" s="24"/>
      <c r="O45" s="24"/>
      <c r="P45" s="26">
        <f>COUNTIF(R9:R39,"UŻ")</f>
        <v>0</v>
      </c>
    </row>
    <row r="46" spans="1:23">
      <c r="A46" s="24" t="s">
        <v>67</v>
      </c>
      <c r="B46" s="24"/>
      <c r="C46" s="24"/>
      <c r="D46" s="24"/>
      <c r="E46" s="24"/>
      <c r="F46" s="24"/>
      <c r="G46" s="18">
        <f>G40</f>
        <v>0</v>
      </c>
      <c r="I46" s="24" t="s">
        <v>73</v>
      </c>
      <c r="J46" s="24"/>
      <c r="K46" s="24"/>
      <c r="L46" s="24"/>
      <c r="M46" s="24"/>
      <c r="N46" s="24"/>
      <c r="O46" s="24"/>
      <c r="P46" s="26">
        <f>COUNTIF(R9:R39,"CH")</f>
        <v>0</v>
      </c>
    </row>
    <row r="47" spans="1:23">
      <c r="A47" s="24" t="s">
        <v>41</v>
      </c>
      <c r="B47" s="24"/>
      <c r="C47" s="24"/>
      <c r="D47" s="24"/>
      <c r="E47" s="24"/>
      <c r="F47" s="24"/>
      <c r="G47" s="18">
        <f>H40</f>
        <v>0</v>
      </c>
      <c r="I47" s="24" t="s">
        <v>74</v>
      </c>
      <c r="J47" s="24"/>
      <c r="K47" s="24"/>
      <c r="L47" s="24"/>
      <c r="M47" s="24"/>
      <c r="N47" s="24"/>
      <c r="O47" s="24"/>
      <c r="P47" s="18">
        <f>P40</f>
        <v>0</v>
      </c>
    </row>
    <row r="48" spans="1:23">
      <c r="A48" s="24" t="s">
        <v>68</v>
      </c>
      <c r="B48" s="24"/>
      <c r="C48" s="24"/>
      <c r="D48" s="24"/>
      <c r="E48" s="24"/>
      <c r="F48" s="24"/>
      <c r="G48" s="18">
        <f>I40</f>
        <v>0</v>
      </c>
      <c r="I48" s="24" t="s">
        <v>75</v>
      </c>
      <c r="J48" s="24"/>
      <c r="K48" s="24"/>
      <c r="L48" s="24"/>
      <c r="M48" s="24"/>
      <c r="N48" s="24"/>
      <c r="O48" s="24"/>
      <c r="P48" s="18">
        <f>V40</f>
        <v>0</v>
      </c>
    </row>
    <row r="49" spans="1:23">
      <c r="A49" s="24" t="s">
        <v>69</v>
      </c>
      <c r="B49" s="24"/>
      <c r="C49" s="24"/>
      <c r="D49" s="24"/>
      <c r="E49" s="24"/>
      <c r="F49" s="24"/>
      <c r="G49" s="18">
        <f>J40</f>
        <v>0</v>
      </c>
      <c r="H49" s="18">
        <f>K40</f>
        <v>0</v>
      </c>
    </row>
    <row r="50" spans="1:23">
      <c r="A50" s="4" t="s">
        <v>76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4" t="s">
        <v>77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6" customHeight="1">
      <c r="A52" s="27" t="s">
        <v>78</v>
      </c>
      <c r="B52" s="27"/>
      <c r="C52" s="27"/>
      <c r="D52" s="27"/>
      <c r="E52" s="27"/>
      <c r="F52" s="27"/>
      <c r="G52" s="27"/>
      <c r="H52" s="27"/>
      <c r="I52" s="27" t="s">
        <v>79</v>
      </c>
      <c r="J52" s="27"/>
      <c r="K52" s="27"/>
      <c r="L52" s="27"/>
      <c r="M52" s="27"/>
      <c r="N52" s="27"/>
      <c r="O52" s="27"/>
      <c r="P52" s="27"/>
      <c r="Q52" s="28" t="s">
        <v>80</v>
      </c>
      <c r="R52" s="28"/>
      <c r="S52" s="28"/>
      <c r="T52" s="28"/>
      <c r="U52" s="28"/>
      <c r="V52" s="28"/>
      <c r="W52" s="28"/>
    </row>
  </sheetData>
  <sheetProtection sheet="1" objects="1" scenarios="1" formatColumns="0" formatRows="0"/>
  <mergeCells count="26">
    <mergeCell ref="S2:V2"/>
    <mergeCell ref="S3:V3"/>
    <mergeCell ref="E7:H7"/>
    <mergeCell ref="I7:K7"/>
    <mergeCell ref="N7:Q7"/>
    <mergeCell ref="R7:V7"/>
    <mergeCell ref="A40:F40"/>
    <mergeCell ref="A41:W41"/>
    <mergeCell ref="A43:F43"/>
    <mergeCell ref="A44:F44"/>
    <mergeCell ref="A45:F45"/>
    <mergeCell ref="A46:F46"/>
    <mergeCell ref="A47:F47"/>
    <mergeCell ref="A48:F48"/>
    <mergeCell ref="A49:F49"/>
    <mergeCell ref="I43:O43"/>
    <mergeCell ref="I44:O44"/>
    <mergeCell ref="I45:O45"/>
    <mergeCell ref="I46:O46"/>
    <mergeCell ref="I47:O47"/>
    <mergeCell ref="I48:O48"/>
    <mergeCell ref="A50:W50"/>
    <mergeCell ref="A51:W51"/>
    <mergeCell ref="A52:H52"/>
    <mergeCell ref="I52:P52"/>
    <mergeCell ref="Q52:W52"/>
  </mergeCells>
  <conditionalFormatting sqref="A9:W39">
    <cfRule type="expression" dxfId="0" priority="1" stopIfTrue="1">
      <formula>$B9=""</formula>
    </cfRule>
    <cfRule type="expression" dxfId="4" priority="7">
      <formula>AND($B9&lt;&gt;"",OR(WEEKDAY($B9,2)=7,$D9&lt;&gt;""))</formula>
    </cfRule>
    <cfRule type="expression" dxfId="5" priority="8">
      <formula>AND($B9&lt;&gt;"",WEEKDAY($B9,2)=6)</formula>
    </cfRule>
  </conditionalFormatting>
  <conditionalFormatting sqref="D9:D39">
    <cfRule type="expression" dxfId="3" priority="6">
      <formula>AND($B9&lt;&gt;"",WEEKDAY($B9,2)=6,$D9&lt;&gt;"")</formula>
    </cfRule>
  </conditionalFormatting>
  <conditionalFormatting sqref="E10:E39">
    <cfRule type="expression" dxfId="2" priority="5">
      <formula>AND($B10&lt;&gt;"",$B9&lt;&gt;"",$E10&lt;&gt;"",$E9&lt;&gt;"",$F9&lt;&gt;"",ROUND((($B10+$E10)-($B9+$F9+IF($F9&lt;$E9,1,0)))*1440,0)&lt;660)</formula>
    </cfRule>
  </conditionalFormatting>
  <conditionalFormatting sqref="E9:F39">
    <cfRule type="expression" dxfId="2" priority="3">
      <formula>OR(AND($E9&lt;&gt;"",$F9=""),AND($E9="",$F9&lt;&gt;""))</formula>
    </cfRule>
  </conditionalFormatting>
  <conditionalFormatting sqref="E9:F39 M9:M39 R9:R39">
    <cfRule type="expression" dxfId="2" priority="4">
      <formula>AND($E9&lt;&gt;"",$F9&lt;&gt;"",OR($M9&lt;&gt;"",$R9&lt;&gt;""))</formula>
    </cfRule>
  </conditionalFormatting>
  <conditionalFormatting sqref="I9:K39">
    <cfRule type="expression" dxfId="1" priority="2">
      <formula>AND(N($I9)&gt;0,OR($J9&lt;&gt;"",$K9&lt;&gt;""),ROUND(N($J9)+N($K9),2)&lt;&gt;ROUND(N($I9),2))</formula>
    </cfRule>
  </conditionalFormatting>
  <dataValidations count="4">
    <dataValidation type="time" allowBlank="1" showInputMessage="1" showErrorMessage="1" errorTitle="Godzina" error="Wpisz godzinę od 0:00 do 23:59, np. 7:00." sqref="E9:F39 N9:O39">
      <formula1>0</formula1>
      <formula2>0.999988425925926</formula2>
    </dataValidation>
    <dataValidation type="list" errorStyle="information" allowBlank="1" showInputMessage="1" showErrorMessage="1" errorTitle="Spoza listy" error="Wpis spoza listy. Możesz go zostawić." sqref="M9:M39">
      <formula1>"W5,WN,WŚ,ND"</formula1>
    </dataValidation>
    <dataValidation type="list" errorStyle="information" allowBlank="1" showInputMessage="1" showErrorMessage="1" errorTitle="Spoza listy" error="Wpis spoza listy. Możesz go zostawić." sqref="R9:R39">
      <formula1>"UW,UŻ,CH,OP,UB,UO"</formula1>
    </dataValidation>
    <dataValidation type="list" errorStyle="information" allowBlank="1" showInputMessage="1" showErrorMessage="1" errorTitle="Spoza listy" error="Wpis spoza listy. Możesz go zostawić." sqref="T9:T39">
      <formula1>"art. 188,sprawy osobiste,siła wyższa,inne"</formula1>
    </dataValidation>
  </dataValidations>
  <pageMargins left="0.197" right="0.197" top="0.197" bottom="0.197" header="0.3" footer="0.3"/>
  <pageSetup paperSize="9" orientation="landscape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2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4.7109375" customWidth="1"/>
    <col min="2" max="2" width="9.7109375" customWidth="1"/>
    <col min="3" max="3" width="5.7109375" customWidth="1"/>
    <col min="4" max="4" width="14.7109375" customWidth="1"/>
    <col min="5" max="6" width="8.7109375" customWidth="1"/>
    <col min="7" max="16" width="7.7109375" customWidth="1"/>
    <col min="17" max="17" width="12.7109375" customWidth="1"/>
    <col min="18" max="18" width="7.7109375" customWidth="1"/>
    <col min="19" max="19" width="6.7109375" customWidth="1"/>
    <col min="20" max="20" width="10.7109375" customWidth="1"/>
    <col min="21" max="21" width="6.7109375" customWidth="1"/>
    <col min="22" max="22" width="7.7109375" customWidth="1"/>
    <col min="23" max="23" width="22.7109375" customWidth="1"/>
    <col min="27" max="27" width="10.7109375" hidden="1" customWidth="1"/>
  </cols>
  <sheetData>
    <row r="1" spans="1:27">
      <c r="A1" s="3" t="s">
        <v>31</v>
      </c>
      <c r="AA1" s="10">
        <f>DATE(Rok,6,1)</f>
        <v>46174</v>
      </c>
    </row>
    <row r="2" spans="1:27">
      <c r="A2" t="str">
        <f>"Miesiąc: "&amp;"czerwiec"&amp;" "&amp;Rok</f>
        <v>Miesiąc: czerwiec 2026</v>
      </c>
      <c r="S2" s="11" t="s">
        <v>32</v>
      </c>
      <c r="T2" s="11"/>
      <c r="U2" s="11"/>
      <c r="V2" s="11"/>
      <c r="W2" s="12">
        <f>ROUND(Etat*8*(NETWORKDAYS(AA1,AA2,SwietaData)-SUMPRODUCT((SwietaData&gt;=AA1)*(SwietaData&lt;=AA2)*(WEEKDAY(SwietaData,2)=6))),2)</f>
        <v>168</v>
      </c>
      <c r="AA2" s="10">
        <f>EOMONTH(AA1,0)</f>
        <v>46203</v>
      </c>
    </row>
    <row r="3" spans="1:27">
      <c r="A3" t="str">
        <f>"Pracownik: "&amp;Pracownik</f>
        <v>Pracownik: </v>
      </c>
      <c r="G3" t="str">
        <f>"Stanowisko: "&amp;Stanowisko</f>
        <v>Stanowisko: </v>
      </c>
      <c r="S3" s="11" t="s">
        <v>33</v>
      </c>
      <c r="T3" s="11"/>
      <c r="U3" s="11"/>
      <c r="V3" s="11"/>
      <c r="W3" s="13">
        <f>IF(Etat&gt;0,W2/(8*Etat),"")</f>
        <v>21.0</v>
      </c>
    </row>
    <row r="4" spans="1:27">
      <c r="A4" t="str">
        <f>"Pracodawca: "&amp;Pracodawca</f>
        <v>Pracodawca: </v>
      </c>
      <c r="G4" t="str">
        <f>"Etat: "&amp;ROUND(Etat,2)&amp;"   Rozkład: "&amp;Rozklad</f>
        <v>Etat: 1   Rozkład: </v>
      </c>
    </row>
    <row r="5" spans="1:27">
      <c r="A5" t="str">
        <f>"Okres rozliczeniowy: "&amp;Okres&amp;"   Pora nocna: "&amp;RIGHT("0"&amp;INT(ROUND((NocOd)*1440,0)/60),2)&amp;":"&amp;RIGHT("0"&amp;MOD(ROUND((NocOd)*1440,0),60),2)&amp;"-"&amp;RIGHT("0"&amp;INT(ROUND((MOD(NocOd+8/24,1))*1440,0)/60),2)&amp;":"&amp;RIGHT("0"&amp;MOD(ROUND((MOD(NocOd+8/24,1))*1440,0),60),2)</f>
        <v>Okres rozliczeniowy: 1 miesiąc   Pora nocna: 22:00-06:00</v>
      </c>
    </row>
    <row r="7" spans="1:27">
      <c r="A7" s="14"/>
      <c r="B7" s="14"/>
      <c r="C7" s="14"/>
      <c r="D7" s="14"/>
      <c r="E7" s="14" t="s">
        <v>57</v>
      </c>
      <c r="F7" s="14"/>
      <c r="G7" s="14"/>
      <c r="H7" s="14"/>
      <c r="I7" s="14" t="s">
        <v>58</v>
      </c>
      <c r="J7" s="14"/>
      <c r="K7" s="14"/>
      <c r="L7" s="14"/>
      <c r="M7" s="14"/>
      <c r="N7" s="14" t="s">
        <v>59</v>
      </c>
      <c r="O7" s="14"/>
      <c r="P7" s="14"/>
      <c r="Q7" s="14"/>
      <c r="R7" s="14" t="s">
        <v>60</v>
      </c>
      <c r="S7" s="14"/>
      <c r="T7" s="14"/>
      <c r="U7" s="14"/>
      <c r="V7" s="14"/>
      <c r="W7" s="14"/>
    </row>
    <row r="8" spans="1:27" ht="58" customHeight="1">
      <c r="A8" s="14" t="s">
        <v>34</v>
      </c>
      <c r="B8" s="14" t="s">
        <v>35</v>
      </c>
      <c r="C8" s="14" t="s">
        <v>36</v>
      </c>
      <c r="D8" s="14" t="s">
        <v>37</v>
      </c>
      <c r="E8" s="14" t="s">
        <v>38</v>
      </c>
      <c r="F8" s="14" t="s">
        <v>39</v>
      </c>
      <c r="G8" s="14" t="s">
        <v>40</v>
      </c>
      <c r="H8" s="14" t="s">
        <v>41</v>
      </c>
      <c r="I8" s="14" t="s">
        <v>42</v>
      </c>
      <c r="J8" s="14" t="s">
        <v>43</v>
      </c>
      <c r="K8" s="14" t="s">
        <v>44</v>
      </c>
      <c r="L8" s="14" t="s">
        <v>45</v>
      </c>
      <c r="M8" s="14" t="s">
        <v>46</v>
      </c>
      <c r="N8" s="14" t="s">
        <v>47</v>
      </c>
      <c r="O8" s="14" t="s">
        <v>48</v>
      </c>
      <c r="P8" s="14" t="s">
        <v>49</v>
      </c>
      <c r="Q8" s="14" t="s">
        <v>50</v>
      </c>
      <c r="R8" s="14" t="s">
        <v>51</v>
      </c>
      <c r="S8" s="14" t="s">
        <v>52</v>
      </c>
      <c r="T8" s="14" t="s">
        <v>53</v>
      </c>
      <c r="U8" s="14" t="s">
        <v>54</v>
      </c>
      <c r="V8" s="14" t="s">
        <v>55</v>
      </c>
      <c r="W8" s="14" t="s">
        <v>56</v>
      </c>
    </row>
    <row r="9" spans="1:27">
      <c r="A9" s="15">
        <v>1</v>
      </c>
      <c r="B9" s="10">
        <f>IF(A9&gt;DAY($AA$2),"",DATE(Rok,6,A9))</f>
        <v>46174</v>
      </c>
      <c r="C9" s="15" t="str">
        <f>IF(B9="","",CHOOSE(WEEKDAY(B9,2),"pon","wt","śr","czw","pt","sob","nd"))</f>
        <v>pon</v>
      </c>
      <c r="D9" s="16">
        <f>IF(B9="","",IFERROR(INDEX(SwietaNazwa,MATCH(B9,SwietaData,0)),""))</f>
        <v/>
      </c>
      <c r="E9" s="17"/>
      <c r="F9" s="17"/>
      <c r="G9" s="18">
        <f>IF(OR(E9="",F9=""),"",ROUND(MOD(F9-E9,1)*24,2))</f>
        <v/>
      </c>
      <c r="H9" s="18">
        <f>IF(OR(E9="",F9=""),"",ROUND(24*(MAX(0,MIN(IF(F9&lt;E9,F9+1,F9),NocOd-1+8/24)-MAX(E9,NocOd-1))+MAX(0,MIN(IF(F9&lt;E9,F9+1,F9),NocOd+8/24)-MAX(E9,NocOd))),2))</f>
        <v/>
      </c>
      <c r="I9" s="18">
        <f>IF(G9="","",MAX(0,G9-NormaDoby))</f>
        <v/>
      </c>
      <c r="J9" s="19"/>
      <c r="K9" s="19"/>
      <c r="L9" s="18">
        <f>IF(OR(G9="",B9=""),"",IF(OR(WEEKDAY(B9,2)=7,D9&lt;&gt;""),G9,""))</f>
        <v/>
      </c>
      <c r="M9" s="20"/>
      <c r="N9" s="17"/>
      <c r="O9" s="17"/>
      <c r="P9" s="18">
        <f>IF(OR(N9="",O9=""),"",ROUND(MOD(O9-N9,1)*24,2))</f>
        <v/>
      </c>
      <c r="Q9" s="20"/>
      <c r="R9" s="20"/>
      <c r="S9" s="19"/>
      <c r="T9" s="20"/>
      <c r="U9" s="19"/>
      <c r="V9" s="19"/>
      <c r="W9" s="20">
        <f>IF(B9="","",IF(AND(N(I9)&gt;0,OR(J9&lt;&gt;"",K9&lt;&gt;""),ROUND(N(J9)+N(K9),2)&lt;&gt;ROUND(N(I9),2)),"podział nadgodzin nie zgadza się z sumą",IF(AND(B9&lt;&gt;"",WEEKDAY(B9,2)=6,D9&lt;&gt;""),"dzień wolny za to święto - wyznacz w tym okresie","")))</f>
        <v/>
      </c>
    </row>
    <row r="10" spans="1:27">
      <c r="A10" s="15">
        <v>2</v>
      </c>
      <c r="B10" s="10">
        <f>IF(A10&gt;DAY($AA$2),"",DATE(Rok,6,A10))</f>
        <v>46175</v>
      </c>
      <c r="C10" s="15" t="str">
        <f>IF(B10="","",CHOOSE(WEEKDAY(B10,2),"pon","wt","śr","czw","pt","sob","nd"))</f>
        <v>wt</v>
      </c>
      <c r="D10" s="16">
        <f>IF(B10="","",IFERROR(INDEX(SwietaNazwa,MATCH(B10,SwietaData,0)),""))</f>
        <v/>
      </c>
      <c r="E10" s="17"/>
      <c r="F10" s="17"/>
      <c r="G10" s="18">
        <f>IF(OR(E10="",F10=""),"",ROUND(MOD(F10-E10,1)*24,2))</f>
        <v/>
      </c>
      <c r="H10" s="18">
        <f>IF(OR(E10="",F10=""),"",ROUND(24*(MAX(0,MIN(IF(F10&lt;E10,F10+1,F10),NocOd-1+8/24)-MAX(E10,NocOd-1))+MAX(0,MIN(IF(F10&lt;E10,F10+1,F10),NocOd+8/24)-MAX(E10,NocOd))),2))</f>
        <v/>
      </c>
      <c r="I10" s="18">
        <f>IF(G10="","",MAX(0,G10-NormaDoby))</f>
        <v/>
      </c>
      <c r="J10" s="19"/>
      <c r="K10" s="19"/>
      <c r="L10" s="18">
        <f>IF(OR(G10="",B10=""),"",IF(OR(WEEKDAY(B10,2)=7,D10&lt;&gt;""),G10,""))</f>
        <v/>
      </c>
      <c r="M10" s="20"/>
      <c r="N10" s="17"/>
      <c r="O10" s="17"/>
      <c r="P10" s="18">
        <f>IF(OR(N10="",O10=""),"",ROUND(MOD(O10-N10,1)*24,2))</f>
        <v/>
      </c>
      <c r="Q10" s="20"/>
      <c r="R10" s="20"/>
      <c r="S10" s="19"/>
      <c r="T10" s="20"/>
      <c r="U10" s="19"/>
      <c r="V10" s="19"/>
      <c r="W10" s="20">
        <f>IF(B10="","",IF(AND(N(I10)&gt;0,OR(J10&lt;&gt;"",K10&lt;&gt;""),ROUND(N(J10)+N(K10),2)&lt;&gt;ROUND(N(I10),2)),"podział nadgodzin nie zgadza się z sumą",IF(AND(B10&lt;&gt;"",WEEKDAY(B10,2)=6,D10&lt;&gt;""),"dzień wolny za to święto - wyznacz w tym okresie","")))</f>
        <v/>
      </c>
    </row>
    <row r="11" spans="1:27">
      <c r="A11" s="15">
        <v>3</v>
      </c>
      <c r="B11" s="10">
        <f>IF(A11&gt;DAY($AA$2),"",DATE(Rok,6,A11))</f>
        <v>46176</v>
      </c>
      <c r="C11" s="15" t="str">
        <f>IF(B11="","",CHOOSE(WEEKDAY(B11,2),"pon","wt","śr","czw","pt","sob","nd"))</f>
        <v>śr</v>
      </c>
      <c r="D11" s="16">
        <f>IF(B11="","",IFERROR(INDEX(SwietaNazwa,MATCH(B11,SwietaData,0)),""))</f>
        <v/>
      </c>
      <c r="E11" s="17"/>
      <c r="F11" s="17"/>
      <c r="G11" s="18">
        <f>IF(OR(E11="",F11=""),"",ROUND(MOD(F11-E11,1)*24,2))</f>
        <v/>
      </c>
      <c r="H11" s="18">
        <f>IF(OR(E11="",F11=""),"",ROUND(24*(MAX(0,MIN(IF(F11&lt;E11,F11+1,F11),NocOd-1+8/24)-MAX(E11,NocOd-1))+MAX(0,MIN(IF(F11&lt;E11,F11+1,F11),NocOd+8/24)-MAX(E11,NocOd))),2))</f>
        <v/>
      </c>
      <c r="I11" s="18">
        <f>IF(G11="","",MAX(0,G11-NormaDoby))</f>
        <v/>
      </c>
      <c r="J11" s="19"/>
      <c r="K11" s="19"/>
      <c r="L11" s="18">
        <f>IF(OR(G11="",B11=""),"",IF(OR(WEEKDAY(B11,2)=7,D11&lt;&gt;""),G11,""))</f>
        <v/>
      </c>
      <c r="M11" s="20"/>
      <c r="N11" s="17"/>
      <c r="O11" s="17"/>
      <c r="P11" s="18">
        <f>IF(OR(N11="",O11=""),"",ROUND(MOD(O11-N11,1)*24,2))</f>
        <v/>
      </c>
      <c r="Q11" s="20"/>
      <c r="R11" s="20"/>
      <c r="S11" s="19"/>
      <c r="T11" s="20"/>
      <c r="U11" s="19"/>
      <c r="V11" s="19"/>
      <c r="W11" s="20">
        <f>IF(B11="","",IF(AND(N(I11)&gt;0,OR(J11&lt;&gt;"",K11&lt;&gt;""),ROUND(N(J11)+N(K11),2)&lt;&gt;ROUND(N(I11),2)),"podział nadgodzin nie zgadza się z sumą",IF(AND(B11&lt;&gt;"",WEEKDAY(B11,2)=6,D11&lt;&gt;""),"dzień wolny za to święto - wyznacz w tym okresie","")))</f>
        <v/>
      </c>
    </row>
    <row r="12" spans="1:27">
      <c r="A12" s="15">
        <v>4</v>
      </c>
      <c r="B12" s="10">
        <f>IF(A12&gt;DAY($AA$2),"",DATE(Rok,6,A12))</f>
        <v>46177</v>
      </c>
      <c r="C12" s="15" t="str">
        <f>IF(B12="","",CHOOSE(WEEKDAY(B12,2),"pon","wt","śr","czw","pt","sob","nd"))</f>
        <v>czw</v>
      </c>
      <c r="D12" s="16" t="str">
        <f>IF(B12="","",IFERROR(INDEX(SwietaNazwa,MATCH(B12,SwietaData,0)),""))</f>
        <v>Boże Ciało</v>
      </c>
      <c r="E12" s="17"/>
      <c r="F12" s="17"/>
      <c r="G12" s="18">
        <f>IF(OR(E12="",F12=""),"",ROUND(MOD(F12-E12,1)*24,2))</f>
        <v/>
      </c>
      <c r="H12" s="18">
        <f>IF(OR(E12="",F12=""),"",ROUND(24*(MAX(0,MIN(IF(F12&lt;E12,F12+1,F12),NocOd-1+8/24)-MAX(E12,NocOd-1))+MAX(0,MIN(IF(F12&lt;E12,F12+1,F12),NocOd+8/24)-MAX(E12,NocOd))),2))</f>
        <v/>
      </c>
      <c r="I12" s="18">
        <f>IF(G12="","",MAX(0,G12-NormaDoby))</f>
        <v/>
      </c>
      <c r="J12" s="19"/>
      <c r="K12" s="19"/>
      <c r="L12" s="18">
        <f>IF(OR(G12="",B12=""),"",IF(OR(WEEKDAY(B12,2)=7,D12&lt;&gt;""),G12,""))</f>
        <v/>
      </c>
      <c r="M12" s="20"/>
      <c r="N12" s="17"/>
      <c r="O12" s="17"/>
      <c r="P12" s="18">
        <f>IF(OR(N12="",O12=""),"",ROUND(MOD(O12-N12,1)*24,2))</f>
        <v/>
      </c>
      <c r="Q12" s="20"/>
      <c r="R12" s="20"/>
      <c r="S12" s="19"/>
      <c r="T12" s="20"/>
      <c r="U12" s="19"/>
      <c r="V12" s="19"/>
      <c r="W12" s="20">
        <f>IF(B12="","",IF(AND(N(I12)&gt;0,OR(J12&lt;&gt;"",K12&lt;&gt;""),ROUND(N(J12)+N(K12),2)&lt;&gt;ROUND(N(I12),2)),"podział nadgodzin nie zgadza się z sumą",IF(AND(B12&lt;&gt;"",WEEKDAY(B12,2)=6,D12&lt;&gt;""),"dzień wolny za to święto - wyznacz w tym okresie","")))</f>
        <v/>
      </c>
    </row>
    <row r="13" spans="1:27">
      <c r="A13" s="15">
        <v>5</v>
      </c>
      <c r="B13" s="10">
        <f>IF(A13&gt;DAY($AA$2),"",DATE(Rok,6,A13))</f>
        <v>46178</v>
      </c>
      <c r="C13" s="15" t="str">
        <f>IF(B13="","",CHOOSE(WEEKDAY(B13,2),"pon","wt","śr","czw","pt","sob","nd"))</f>
        <v>pt</v>
      </c>
      <c r="D13" s="16">
        <f>IF(B13="","",IFERROR(INDEX(SwietaNazwa,MATCH(B13,SwietaData,0)),""))</f>
        <v/>
      </c>
      <c r="E13" s="17"/>
      <c r="F13" s="17"/>
      <c r="G13" s="18">
        <f>IF(OR(E13="",F13=""),"",ROUND(MOD(F13-E13,1)*24,2))</f>
        <v/>
      </c>
      <c r="H13" s="18">
        <f>IF(OR(E13="",F13=""),"",ROUND(24*(MAX(0,MIN(IF(F13&lt;E13,F13+1,F13),NocOd-1+8/24)-MAX(E13,NocOd-1))+MAX(0,MIN(IF(F13&lt;E13,F13+1,F13),NocOd+8/24)-MAX(E13,NocOd))),2))</f>
        <v/>
      </c>
      <c r="I13" s="18">
        <f>IF(G13="","",MAX(0,G13-NormaDoby))</f>
        <v/>
      </c>
      <c r="J13" s="19"/>
      <c r="K13" s="19"/>
      <c r="L13" s="18">
        <f>IF(OR(G13="",B13=""),"",IF(OR(WEEKDAY(B13,2)=7,D13&lt;&gt;""),G13,""))</f>
        <v/>
      </c>
      <c r="M13" s="20"/>
      <c r="N13" s="17"/>
      <c r="O13" s="17"/>
      <c r="P13" s="18">
        <f>IF(OR(N13="",O13=""),"",ROUND(MOD(O13-N13,1)*24,2))</f>
        <v/>
      </c>
      <c r="Q13" s="20"/>
      <c r="R13" s="20"/>
      <c r="S13" s="19"/>
      <c r="T13" s="20"/>
      <c r="U13" s="19"/>
      <c r="V13" s="19"/>
      <c r="W13" s="20">
        <f>IF(B13="","",IF(AND(N(I13)&gt;0,OR(J13&lt;&gt;"",K13&lt;&gt;""),ROUND(N(J13)+N(K13),2)&lt;&gt;ROUND(N(I13),2)),"podział nadgodzin nie zgadza się z sumą",IF(AND(B13&lt;&gt;"",WEEKDAY(B13,2)=6,D13&lt;&gt;""),"dzień wolny za to święto - wyznacz w tym okresie","")))</f>
        <v/>
      </c>
    </row>
    <row r="14" spans="1:27">
      <c r="A14" s="15">
        <v>6</v>
      </c>
      <c r="B14" s="10">
        <f>IF(A14&gt;DAY($AA$2),"",DATE(Rok,6,A14))</f>
        <v>46179</v>
      </c>
      <c r="C14" s="15" t="str">
        <f>IF(B14="","",CHOOSE(WEEKDAY(B14,2),"pon","wt","śr","czw","pt","sob","nd"))</f>
        <v>sob</v>
      </c>
      <c r="D14" s="16">
        <f>IF(B14="","",IFERROR(INDEX(SwietaNazwa,MATCH(B14,SwietaData,0)),""))</f>
        <v/>
      </c>
      <c r="E14" s="17"/>
      <c r="F14" s="17"/>
      <c r="G14" s="18">
        <f>IF(OR(E14="",F14=""),"",ROUND(MOD(F14-E14,1)*24,2))</f>
        <v/>
      </c>
      <c r="H14" s="18">
        <f>IF(OR(E14="",F14=""),"",ROUND(24*(MAX(0,MIN(IF(F14&lt;E14,F14+1,F14),NocOd-1+8/24)-MAX(E14,NocOd-1))+MAX(0,MIN(IF(F14&lt;E14,F14+1,F14),NocOd+8/24)-MAX(E14,NocOd))),2))</f>
        <v/>
      </c>
      <c r="I14" s="18">
        <f>IF(G14="","",MAX(0,G14-NormaDoby))</f>
        <v/>
      </c>
      <c r="J14" s="19"/>
      <c r="K14" s="19"/>
      <c r="L14" s="18">
        <f>IF(OR(G14="",B14=""),"",IF(OR(WEEKDAY(B14,2)=7,D14&lt;&gt;""),G14,""))</f>
        <v/>
      </c>
      <c r="M14" s="20"/>
      <c r="N14" s="17"/>
      <c r="O14" s="17"/>
      <c r="P14" s="18">
        <f>IF(OR(N14="",O14=""),"",ROUND(MOD(O14-N14,1)*24,2))</f>
        <v/>
      </c>
      <c r="Q14" s="20"/>
      <c r="R14" s="20"/>
      <c r="S14" s="19"/>
      <c r="T14" s="20"/>
      <c r="U14" s="19"/>
      <c r="V14" s="19"/>
      <c r="W14" s="20">
        <f>IF(B14="","",IF(AND(N(I14)&gt;0,OR(J14&lt;&gt;"",K14&lt;&gt;""),ROUND(N(J14)+N(K14),2)&lt;&gt;ROUND(N(I14),2)),"podział nadgodzin nie zgadza się z sumą",IF(AND(B14&lt;&gt;"",WEEKDAY(B14,2)=6,D14&lt;&gt;""),"dzień wolny za to święto - wyznacz w tym okresie","")))</f>
        <v/>
      </c>
    </row>
    <row r="15" spans="1:27">
      <c r="A15" s="15">
        <v>7</v>
      </c>
      <c r="B15" s="10">
        <f>IF(A15&gt;DAY($AA$2),"",DATE(Rok,6,A15))</f>
        <v>46180</v>
      </c>
      <c r="C15" s="15" t="str">
        <f>IF(B15="","",CHOOSE(WEEKDAY(B15,2),"pon","wt","śr","czw","pt","sob","nd"))</f>
        <v>nd</v>
      </c>
      <c r="D15" s="16">
        <f>IF(B15="","",IFERROR(INDEX(SwietaNazwa,MATCH(B15,SwietaData,0)),""))</f>
        <v/>
      </c>
      <c r="E15" s="17"/>
      <c r="F15" s="17"/>
      <c r="G15" s="18">
        <f>IF(OR(E15="",F15=""),"",ROUND(MOD(F15-E15,1)*24,2))</f>
        <v/>
      </c>
      <c r="H15" s="18">
        <f>IF(OR(E15="",F15=""),"",ROUND(24*(MAX(0,MIN(IF(F15&lt;E15,F15+1,F15),NocOd-1+8/24)-MAX(E15,NocOd-1))+MAX(0,MIN(IF(F15&lt;E15,F15+1,F15),NocOd+8/24)-MAX(E15,NocOd))),2))</f>
        <v/>
      </c>
      <c r="I15" s="18">
        <f>IF(G15="","",MAX(0,G15-NormaDoby))</f>
        <v/>
      </c>
      <c r="J15" s="19"/>
      <c r="K15" s="19"/>
      <c r="L15" s="18">
        <f>IF(OR(G15="",B15=""),"",IF(OR(WEEKDAY(B15,2)=7,D15&lt;&gt;""),G15,""))</f>
        <v/>
      </c>
      <c r="M15" s="20"/>
      <c r="N15" s="17"/>
      <c r="O15" s="17"/>
      <c r="P15" s="18">
        <f>IF(OR(N15="",O15=""),"",ROUND(MOD(O15-N15,1)*24,2))</f>
        <v/>
      </c>
      <c r="Q15" s="20"/>
      <c r="R15" s="20"/>
      <c r="S15" s="19"/>
      <c r="T15" s="20"/>
      <c r="U15" s="19"/>
      <c r="V15" s="19"/>
      <c r="W15" s="20">
        <f>IF(B15="","",IF(AND(N(I15)&gt;0,OR(J15&lt;&gt;"",K15&lt;&gt;""),ROUND(N(J15)+N(K15),2)&lt;&gt;ROUND(N(I15),2)),"podział nadgodzin nie zgadza się z sumą",IF(AND(B15&lt;&gt;"",WEEKDAY(B15,2)=6,D15&lt;&gt;""),"dzień wolny za to święto - wyznacz w tym okresie","")))</f>
        <v/>
      </c>
    </row>
    <row r="16" spans="1:27">
      <c r="A16" s="15">
        <v>8</v>
      </c>
      <c r="B16" s="10">
        <f>IF(A16&gt;DAY($AA$2),"",DATE(Rok,6,A16))</f>
        <v>46181</v>
      </c>
      <c r="C16" s="15" t="str">
        <f>IF(B16="","",CHOOSE(WEEKDAY(B16,2),"pon","wt","śr","czw","pt","sob","nd"))</f>
        <v>pon</v>
      </c>
      <c r="D16" s="16">
        <f>IF(B16="","",IFERROR(INDEX(SwietaNazwa,MATCH(B16,SwietaData,0)),""))</f>
        <v/>
      </c>
      <c r="E16" s="17"/>
      <c r="F16" s="17"/>
      <c r="G16" s="18">
        <f>IF(OR(E16="",F16=""),"",ROUND(MOD(F16-E16,1)*24,2))</f>
        <v/>
      </c>
      <c r="H16" s="18">
        <f>IF(OR(E16="",F16=""),"",ROUND(24*(MAX(0,MIN(IF(F16&lt;E16,F16+1,F16),NocOd-1+8/24)-MAX(E16,NocOd-1))+MAX(0,MIN(IF(F16&lt;E16,F16+1,F16),NocOd+8/24)-MAX(E16,NocOd))),2))</f>
        <v/>
      </c>
      <c r="I16" s="18">
        <f>IF(G16="","",MAX(0,G16-NormaDoby))</f>
        <v/>
      </c>
      <c r="J16" s="19"/>
      <c r="K16" s="19"/>
      <c r="L16" s="18">
        <f>IF(OR(G16="",B16=""),"",IF(OR(WEEKDAY(B16,2)=7,D16&lt;&gt;""),G16,""))</f>
        <v/>
      </c>
      <c r="M16" s="20"/>
      <c r="N16" s="17"/>
      <c r="O16" s="17"/>
      <c r="P16" s="18">
        <f>IF(OR(N16="",O16=""),"",ROUND(MOD(O16-N16,1)*24,2))</f>
        <v/>
      </c>
      <c r="Q16" s="20"/>
      <c r="R16" s="20"/>
      <c r="S16" s="19"/>
      <c r="T16" s="20"/>
      <c r="U16" s="19"/>
      <c r="V16" s="19"/>
      <c r="W16" s="20">
        <f>IF(B16="","",IF(AND(N(I16)&gt;0,OR(J16&lt;&gt;"",K16&lt;&gt;""),ROUND(N(J16)+N(K16),2)&lt;&gt;ROUND(N(I16),2)),"podział nadgodzin nie zgadza się z sumą",IF(AND(B16&lt;&gt;"",WEEKDAY(B16,2)=6,D16&lt;&gt;""),"dzień wolny za to święto - wyznacz w tym okresie","")))</f>
        <v/>
      </c>
    </row>
    <row r="17" spans="1:23">
      <c r="A17" s="15">
        <v>9</v>
      </c>
      <c r="B17" s="10">
        <f>IF(A17&gt;DAY($AA$2),"",DATE(Rok,6,A17))</f>
        <v>46182</v>
      </c>
      <c r="C17" s="15" t="str">
        <f>IF(B17="","",CHOOSE(WEEKDAY(B17,2),"pon","wt","śr","czw","pt","sob","nd"))</f>
        <v>wt</v>
      </c>
      <c r="D17" s="16">
        <f>IF(B17="","",IFERROR(INDEX(SwietaNazwa,MATCH(B17,SwietaData,0)),""))</f>
        <v/>
      </c>
      <c r="E17" s="17"/>
      <c r="F17" s="17"/>
      <c r="G17" s="18">
        <f>IF(OR(E17="",F17=""),"",ROUND(MOD(F17-E17,1)*24,2))</f>
        <v/>
      </c>
      <c r="H17" s="18">
        <f>IF(OR(E17="",F17=""),"",ROUND(24*(MAX(0,MIN(IF(F17&lt;E17,F17+1,F17),NocOd-1+8/24)-MAX(E17,NocOd-1))+MAX(0,MIN(IF(F17&lt;E17,F17+1,F17),NocOd+8/24)-MAX(E17,NocOd))),2))</f>
        <v/>
      </c>
      <c r="I17" s="18">
        <f>IF(G17="","",MAX(0,G17-NormaDoby))</f>
        <v/>
      </c>
      <c r="J17" s="19"/>
      <c r="K17" s="19"/>
      <c r="L17" s="18">
        <f>IF(OR(G17="",B17=""),"",IF(OR(WEEKDAY(B17,2)=7,D17&lt;&gt;""),G17,""))</f>
        <v/>
      </c>
      <c r="M17" s="20"/>
      <c r="N17" s="17"/>
      <c r="O17" s="17"/>
      <c r="P17" s="18">
        <f>IF(OR(N17="",O17=""),"",ROUND(MOD(O17-N17,1)*24,2))</f>
        <v/>
      </c>
      <c r="Q17" s="20"/>
      <c r="R17" s="20"/>
      <c r="S17" s="19"/>
      <c r="T17" s="20"/>
      <c r="U17" s="19"/>
      <c r="V17" s="19"/>
      <c r="W17" s="20">
        <f>IF(B17="","",IF(AND(N(I17)&gt;0,OR(J17&lt;&gt;"",K17&lt;&gt;""),ROUND(N(J17)+N(K17),2)&lt;&gt;ROUND(N(I17),2)),"podział nadgodzin nie zgadza się z sumą",IF(AND(B17&lt;&gt;"",WEEKDAY(B17,2)=6,D17&lt;&gt;""),"dzień wolny za to święto - wyznacz w tym okresie","")))</f>
        <v/>
      </c>
    </row>
    <row r="18" spans="1:23">
      <c r="A18" s="15">
        <v>10</v>
      </c>
      <c r="B18" s="10">
        <f>IF(A18&gt;DAY($AA$2),"",DATE(Rok,6,A18))</f>
        <v>46183</v>
      </c>
      <c r="C18" s="15" t="str">
        <f>IF(B18="","",CHOOSE(WEEKDAY(B18,2),"pon","wt","śr","czw","pt","sob","nd"))</f>
        <v>śr</v>
      </c>
      <c r="D18" s="16">
        <f>IF(B18="","",IFERROR(INDEX(SwietaNazwa,MATCH(B18,SwietaData,0)),""))</f>
        <v/>
      </c>
      <c r="E18" s="17"/>
      <c r="F18" s="17"/>
      <c r="G18" s="18">
        <f>IF(OR(E18="",F18=""),"",ROUND(MOD(F18-E18,1)*24,2))</f>
        <v/>
      </c>
      <c r="H18" s="18">
        <f>IF(OR(E18="",F18=""),"",ROUND(24*(MAX(0,MIN(IF(F18&lt;E18,F18+1,F18),NocOd-1+8/24)-MAX(E18,NocOd-1))+MAX(0,MIN(IF(F18&lt;E18,F18+1,F18),NocOd+8/24)-MAX(E18,NocOd))),2))</f>
        <v/>
      </c>
      <c r="I18" s="18">
        <f>IF(G18="","",MAX(0,G18-NormaDoby))</f>
        <v/>
      </c>
      <c r="J18" s="19"/>
      <c r="K18" s="19"/>
      <c r="L18" s="18">
        <f>IF(OR(G18="",B18=""),"",IF(OR(WEEKDAY(B18,2)=7,D18&lt;&gt;""),G18,""))</f>
        <v/>
      </c>
      <c r="M18" s="20"/>
      <c r="N18" s="17"/>
      <c r="O18" s="17"/>
      <c r="P18" s="18">
        <f>IF(OR(N18="",O18=""),"",ROUND(MOD(O18-N18,1)*24,2))</f>
        <v/>
      </c>
      <c r="Q18" s="20"/>
      <c r="R18" s="20"/>
      <c r="S18" s="19"/>
      <c r="T18" s="20"/>
      <c r="U18" s="19"/>
      <c r="V18" s="19"/>
      <c r="W18" s="20">
        <f>IF(B18="","",IF(AND(N(I18)&gt;0,OR(J18&lt;&gt;"",K18&lt;&gt;""),ROUND(N(J18)+N(K18),2)&lt;&gt;ROUND(N(I18),2)),"podział nadgodzin nie zgadza się z sumą",IF(AND(B18&lt;&gt;"",WEEKDAY(B18,2)=6,D18&lt;&gt;""),"dzień wolny za to święto - wyznacz w tym okresie","")))</f>
        <v/>
      </c>
    </row>
    <row r="19" spans="1:23">
      <c r="A19" s="15">
        <v>11</v>
      </c>
      <c r="B19" s="10">
        <f>IF(A19&gt;DAY($AA$2),"",DATE(Rok,6,A19))</f>
        <v>46184</v>
      </c>
      <c r="C19" s="15" t="str">
        <f>IF(B19="","",CHOOSE(WEEKDAY(B19,2),"pon","wt","śr","czw","pt","sob","nd"))</f>
        <v>czw</v>
      </c>
      <c r="D19" s="16">
        <f>IF(B19="","",IFERROR(INDEX(SwietaNazwa,MATCH(B19,SwietaData,0)),""))</f>
        <v/>
      </c>
      <c r="E19" s="17"/>
      <c r="F19" s="17"/>
      <c r="G19" s="18">
        <f>IF(OR(E19="",F19=""),"",ROUND(MOD(F19-E19,1)*24,2))</f>
        <v/>
      </c>
      <c r="H19" s="18">
        <f>IF(OR(E19="",F19=""),"",ROUND(24*(MAX(0,MIN(IF(F19&lt;E19,F19+1,F19),NocOd-1+8/24)-MAX(E19,NocOd-1))+MAX(0,MIN(IF(F19&lt;E19,F19+1,F19),NocOd+8/24)-MAX(E19,NocOd))),2))</f>
        <v/>
      </c>
      <c r="I19" s="18">
        <f>IF(G19="","",MAX(0,G19-NormaDoby))</f>
        <v/>
      </c>
      <c r="J19" s="19"/>
      <c r="K19" s="19"/>
      <c r="L19" s="18">
        <f>IF(OR(G19="",B19=""),"",IF(OR(WEEKDAY(B19,2)=7,D19&lt;&gt;""),G19,""))</f>
        <v/>
      </c>
      <c r="M19" s="20"/>
      <c r="N19" s="17"/>
      <c r="O19" s="17"/>
      <c r="P19" s="18">
        <f>IF(OR(N19="",O19=""),"",ROUND(MOD(O19-N19,1)*24,2))</f>
        <v/>
      </c>
      <c r="Q19" s="20"/>
      <c r="R19" s="20"/>
      <c r="S19" s="19"/>
      <c r="T19" s="20"/>
      <c r="U19" s="19"/>
      <c r="V19" s="19"/>
      <c r="W19" s="20">
        <f>IF(B19="","",IF(AND(N(I19)&gt;0,OR(J19&lt;&gt;"",K19&lt;&gt;""),ROUND(N(J19)+N(K19),2)&lt;&gt;ROUND(N(I19),2)),"podział nadgodzin nie zgadza się z sumą",IF(AND(B19&lt;&gt;"",WEEKDAY(B19,2)=6,D19&lt;&gt;""),"dzień wolny za to święto - wyznacz w tym okresie","")))</f>
        <v/>
      </c>
    </row>
    <row r="20" spans="1:23">
      <c r="A20" s="15">
        <v>12</v>
      </c>
      <c r="B20" s="10">
        <f>IF(A20&gt;DAY($AA$2),"",DATE(Rok,6,A20))</f>
        <v>46185</v>
      </c>
      <c r="C20" s="15" t="str">
        <f>IF(B20="","",CHOOSE(WEEKDAY(B20,2),"pon","wt","śr","czw","pt","sob","nd"))</f>
        <v>pt</v>
      </c>
      <c r="D20" s="16">
        <f>IF(B20="","",IFERROR(INDEX(SwietaNazwa,MATCH(B20,SwietaData,0)),""))</f>
        <v/>
      </c>
      <c r="E20" s="17"/>
      <c r="F20" s="17"/>
      <c r="G20" s="18">
        <f>IF(OR(E20="",F20=""),"",ROUND(MOD(F20-E20,1)*24,2))</f>
        <v/>
      </c>
      <c r="H20" s="18">
        <f>IF(OR(E20="",F20=""),"",ROUND(24*(MAX(0,MIN(IF(F20&lt;E20,F20+1,F20),NocOd-1+8/24)-MAX(E20,NocOd-1))+MAX(0,MIN(IF(F20&lt;E20,F20+1,F20),NocOd+8/24)-MAX(E20,NocOd))),2))</f>
        <v/>
      </c>
      <c r="I20" s="18">
        <f>IF(G20="","",MAX(0,G20-NormaDoby))</f>
        <v/>
      </c>
      <c r="J20" s="19"/>
      <c r="K20" s="19"/>
      <c r="L20" s="18">
        <f>IF(OR(G20="",B20=""),"",IF(OR(WEEKDAY(B20,2)=7,D20&lt;&gt;""),G20,""))</f>
        <v/>
      </c>
      <c r="M20" s="20"/>
      <c r="N20" s="17"/>
      <c r="O20" s="17"/>
      <c r="P20" s="18">
        <f>IF(OR(N20="",O20=""),"",ROUND(MOD(O20-N20,1)*24,2))</f>
        <v/>
      </c>
      <c r="Q20" s="20"/>
      <c r="R20" s="20"/>
      <c r="S20" s="19"/>
      <c r="T20" s="20"/>
      <c r="U20" s="19"/>
      <c r="V20" s="19"/>
      <c r="W20" s="20">
        <f>IF(B20="","",IF(AND(N(I20)&gt;0,OR(J20&lt;&gt;"",K20&lt;&gt;""),ROUND(N(J20)+N(K20),2)&lt;&gt;ROUND(N(I20),2)),"podział nadgodzin nie zgadza się z sumą",IF(AND(B20&lt;&gt;"",WEEKDAY(B20,2)=6,D20&lt;&gt;""),"dzień wolny za to święto - wyznacz w tym okresie","")))</f>
        <v/>
      </c>
    </row>
    <row r="21" spans="1:23">
      <c r="A21" s="15">
        <v>13</v>
      </c>
      <c r="B21" s="10">
        <f>IF(A21&gt;DAY($AA$2),"",DATE(Rok,6,A21))</f>
        <v>46186</v>
      </c>
      <c r="C21" s="15" t="str">
        <f>IF(B21="","",CHOOSE(WEEKDAY(B21,2),"pon","wt","śr","czw","pt","sob","nd"))</f>
        <v>sob</v>
      </c>
      <c r="D21" s="16">
        <f>IF(B21="","",IFERROR(INDEX(SwietaNazwa,MATCH(B21,SwietaData,0)),""))</f>
        <v/>
      </c>
      <c r="E21" s="17"/>
      <c r="F21" s="17"/>
      <c r="G21" s="18">
        <f>IF(OR(E21="",F21=""),"",ROUND(MOD(F21-E21,1)*24,2))</f>
        <v/>
      </c>
      <c r="H21" s="18">
        <f>IF(OR(E21="",F21=""),"",ROUND(24*(MAX(0,MIN(IF(F21&lt;E21,F21+1,F21),NocOd-1+8/24)-MAX(E21,NocOd-1))+MAX(0,MIN(IF(F21&lt;E21,F21+1,F21),NocOd+8/24)-MAX(E21,NocOd))),2))</f>
        <v/>
      </c>
      <c r="I21" s="18">
        <f>IF(G21="","",MAX(0,G21-NormaDoby))</f>
        <v/>
      </c>
      <c r="J21" s="19"/>
      <c r="K21" s="19"/>
      <c r="L21" s="18">
        <f>IF(OR(G21="",B21=""),"",IF(OR(WEEKDAY(B21,2)=7,D21&lt;&gt;""),G21,""))</f>
        <v/>
      </c>
      <c r="M21" s="20"/>
      <c r="N21" s="17"/>
      <c r="O21" s="17"/>
      <c r="P21" s="18">
        <f>IF(OR(N21="",O21=""),"",ROUND(MOD(O21-N21,1)*24,2))</f>
        <v/>
      </c>
      <c r="Q21" s="20"/>
      <c r="R21" s="20"/>
      <c r="S21" s="19"/>
      <c r="T21" s="20"/>
      <c r="U21" s="19"/>
      <c r="V21" s="19"/>
      <c r="W21" s="20">
        <f>IF(B21="","",IF(AND(N(I21)&gt;0,OR(J21&lt;&gt;"",K21&lt;&gt;""),ROUND(N(J21)+N(K21),2)&lt;&gt;ROUND(N(I21),2)),"podział nadgodzin nie zgadza się z sumą",IF(AND(B21&lt;&gt;"",WEEKDAY(B21,2)=6,D21&lt;&gt;""),"dzień wolny za to święto - wyznacz w tym okresie","")))</f>
        <v/>
      </c>
    </row>
    <row r="22" spans="1:23">
      <c r="A22" s="15">
        <v>14</v>
      </c>
      <c r="B22" s="10">
        <f>IF(A22&gt;DAY($AA$2),"",DATE(Rok,6,A22))</f>
        <v>46187</v>
      </c>
      <c r="C22" s="15" t="str">
        <f>IF(B22="","",CHOOSE(WEEKDAY(B22,2),"pon","wt","śr","czw","pt","sob","nd"))</f>
        <v>nd</v>
      </c>
      <c r="D22" s="16">
        <f>IF(B22="","",IFERROR(INDEX(SwietaNazwa,MATCH(B22,SwietaData,0)),""))</f>
        <v/>
      </c>
      <c r="E22" s="17"/>
      <c r="F22" s="17"/>
      <c r="G22" s="18">
        <f>IF(OR(E22="",F22=""),"",ROUND(MOD(F22-E22,1)*24,2))</f>
        <v/>
      </c>
      <c r="H22" s="18">
        <f>IF(OR(E22="",F22=""),"",ROUND(24*(MAX(0,MIN(IF(F22&lt;E22,F22+1,F22),NocOd-1+8/24)-MAX(E22,NocOd-1))+MAX(0,MIN(IF(F22&lt;E22,F22+1,F22),NocOd+8/24)-MAX(E22,NocOd))),2))</f>
        <v/>
      </c>
      <c r="I22" s="18">
        <f>IF(G22="","",MAX(0,G22-NormaDoby))</f>
        <v/>
      </c>
      <c r="J22" s="19"/>
      <c r="K22" s="19"/>
      <c r="L22" s="18">
        <f>IF(OR(G22="",B22=""),"",IF(OR(WEEKDAY(B22,2)=7,D22&lt;&gt;""),G22,""))</f>
        <v/>
      </c>
      <c r="M22" s="20"/>
      <c r="N22" s="17"/>
      <c r="O22" s="17"/>
      <c r="P22" s="18">
        <f>IF(OR(N22="",O22=""),"",ROUND(MOD(O22-N22,1)*24,2))</f>
        <v/>
      </c>
      <c r="Q22" s="20"/>
      <c r="R22" s="20"/>
      <c r="S22" s="19"/>
      <c r="T22" s="20"/>
      <c r="U22" s="19"/>
      <c r="V22" s="19"/>
      <c r="W22" s="20">
        <f>IF(B22="","",IF(AND(N(I22)&gt;0,OR(J22&lt;&gt;"",K22&lt;&gt;""),ROUND(N(J22)+N(K22),2)&lt;&gt;ROUND(N(I22),2)),"podział nadgodzin nie zgadza się z sumą",IF(AND(B22&lt;&gt;"",WEEKDAY(B22,2)=6,D22&lt;&gt;""),"dzień wolny za to święto - wyznacz w tym okresie","")))</f>
        <v/>
      </c>
    </row>
    <row r="23" spans="1:23">
      <c r="A23" s="15">
        <v>15</v>
      </c>
      <c r="B23" s="10">
        <f>IF(A23&gt;DAY($AA$2),"",DATE(Rok,6,A23))</f>
        <v>46188</v>
      </c>
      <c r="C23" s="15" t="str">
        <f>IF(B23="","",CHOOSE(WEEKDAY(B23,2),"pon","wt","śr","czw","pt","sob","nd"))</f>
        <v>pon</v>
      </c>
      <c r="D23" s="16">
        <f>IF(B23="","",IFERROR(INDEX(SwietaNazwa,MATCH(B23,SwietaData,0)),""))</f>
        <v/>
      </c>
      <c r="E23" s="17"/>
      <c r="F23" s="17"/>
      <c r="G23" s="18">
        <f>IF(OR(E23="",F23=""),"",ROUND(MOD(F23-E23,1)*24,2))</f>
        <v/>
      </c>
      <c r="H23" s="18">
        <f>IF(OR(E23="",F23=""),"",ROUND(24*(MAX(0,MIN(IF(F23&lt;E23,F23+1,F23),NocOd-1+8/24)-MAX(E23,NocOd-1))+MAX(0,MIN(IF(F23&lt;E23,F23+1,F23),NocOd+8/24)-MAX(E23,NocOd))),2))</f>
        <v/>
      </c>
      <c r="I23" s="18">
        <f>IF(G23="","",MAX(0,G23-NormaDoby))</f>
        <v/>
      </c>
      <c r="J23" s="19"/>
      <c r="K23" s="19"/>
      <c r="L23" s="18">
        <f>IF(OR(G23="",B23=""),"",IF(OR(WEEKDAY(B23,2)=7,D23&lt;&gt;""),G23,""))</f>
        <v/>
      </c>
      <c r="M23" s="20"/>
      <c r="N23" s="17"/>
      <c r="O23" s="17"/>
      <c r="P23" s="18">
        <f>IF(OR(N23="",O23=""),"",ROUND(MOD(O23-N23,1)*24,2))</f>
        <v/>
      </c>
      <c r="Q23" s="20"/>
      <c r="R23" s="20"/>
      <c r="S23" s="19"/>
      <c r="T23" s="20"/>
      <c r="U23" s="19"/>
      <c r="V23" s="19"/>
      <c r="W23" s="20">
        <f>IF(B23="","",IF(AND(N(I23)&gt;0,OR(J23&lt;&gt;"",K23&lt;&gt;""),ROUND(N(J23)+N(K23),2)&lt;&gt;ROUND(N(I23),2)),"podział nadgodzin nie zgadza się z sumą",IF(AND(B23&lt;&gt;"",WEEKDAY(B23,2)=6,D23&lt;&gt;""),"dzień wolny za to święto - wyznacz w tym okresie","")))</f>
        <v/>
      </c>
    </row>
    <row r="24" spans="1:23">
      <c r="A24" s="15">
        <v>16</v>
      </c>
      <c r="B24" s="10">
        <f>IF(A24&gt;DAY($AA$2),"",DATE(Rok,6,A24))</f>
        <v>46189</v>
      </c>
      <c r="C24" s="15" t="str">
        <f>IF(B24="","",CHOOSE(WEEKDAY(B24,2),"pon","wt","śr","czw","pt","sob","nd"))</f>
        <v>wt</v>
      </c>
      <c r="D24" s="16">
        <f>IF(B24="","",IFERROR(INDEX(SwietaNazwa,MATCH(B24,SwietaData,0)),""))</f>
        <v/>
      </c>
      <c r="E24" s="17"/>
      <c r="F24" s="17"/>
      <c r="G24" s="18">
        <f>IF(OR(E24="",F24=""),"",ROUND(MOD(F24-E24,1)*24,2))</f>
        <v/>
      </c>
      <c r="H24" s="18">
        <f>IF(OR(E24="",F24=""),"",ROUND(24*(MAX(0,MIN(IF(F24&lt;E24,F24+1,F24),NocOd-1+8/24)-MAX(E24,NocOd-1))+MAX(0,MIN(IF(F24&lt;E24,F24+1,F24),NocOd+8/24)-MAX(E24,NocOd))),2))</f>
        <v/>
      </c>
      <c r="I24" s="18">
        <f>IF(G24="","",MAX(0,G24-NormaDoby))</f>
        <v/>
      </c>
      <c r="J24" s="19"/>
      <c r="K24" s="19"/>
      <c r="L24" s="18">
        <f>IF(OR(G24="",B24=""),"",IF(OR(WEEKDAY(B24,2)=7,D24&lt;&gt;""),G24,""))</f>
        <v/>
      </c>
      <c r="M24" s="20"/>
      <c r="N24" s="17"/>
      <c r="O24" s="17"/>
      <c r="P24" s="18">
        <f>IF(OR(N24="",O24=""),"",ROUND(MOD(O24-N24,1)*24,2))</f>
        <v/>
      </c>
      <c r="Q24" s="20"/>
      <c r="R24" s="20"/>
      <c r="S24" s="19"/>
      <c r="T24" s="20"/>
      <c r="U24" s="19"/>
      <c r="V24" s="19"/>
      <c r="W24" s="20">
        <f>IF(B24="","",IF(AND(N(I24)&gt;0,OR(J24&lt;&gt;"",K24&lt;&gt;""),ROUND(N(J24)+N(K24),2)&lt;&gt;ROUND(N(I24),2)),"podział nadgodzin nie zgadza się z sumą",IF(AND(B24&lt;&gt;"",WEEKDAY(B24,2)=6,D24&lt;&gt;""),"dzień wolny za to święto - wyznacz w tym okresie","")))</f>
        <v/>
      </c>
    </row>
    <row r="25" spans="1:23">
      <c r="A25" s="15">
        <v>17</v>
      </c>
      <c r="B25" s="10">
        <f>IF(A25&gt;DAY($AA$2),"",DATE(Rok,6,A25))</f>
        <v>46190</v>
      </c>
      <c r="C25" s="15" t="str">
        <f>IF(B25="","",CHOOSE(WEEKDAY(B25,2),"pon","wt","śr","czw","pt","sob","nd"))</f>
        <v>śr</v>
      </c>
      <c r="D25" s="16">
        <f>IF(B25="","",IFERROR(INDEX(SwietaNazwa,MATCH(B25,SwietaData,0)),""))</f>
        <v/>
      </c>
      <c r="E25" s="17"/>
      <c r="F25" s="17"/>
      <c r="G25" s="18">
        <f>IF(OR(E25="",F25=""),"",ROUND(MOD(F25-E25,1)*24,2))</f>
        <v/>
      </c>
      <c r="H25" s="18">
        <f>IF(OR(E25="",F25=""),"",ROUND(24*(MAX(0,MIN(IF(F25&lt;E25,F25+1,F25),NocOd-1+8/24)-MAX(E25,NocOd-1))+MAX(0,MIN(IF(F25&lt;E25,F25+1,F25),NocOd+8/24)-MAX(E25,NocOd))),2))</f>
        <v/>
      </c>
      <c r="I25" s="18">
        <f>IF(G25="","",MAX(0,G25-NormaDoby))</f>
        <v/>
      </c>
      <c r="J25" s="19"/>
      <c r="K25" s="19"/>
      <c r="L25" s="18">
        <f>IF(OR(G25="",B25=""),"",IF(OR(WEEKDAY(B25,2)=7,D25&lt;&gt;""),G25,""))</f>
        <v/>
      </c>
      <c r="M25" s="20"/>
      <c r="N25" s="17"/>
      <c r="O25" s="17"/>
      <c r="P25" s="18">
        <f>IF(OR(N25="",O25=""),"",ROUND(MOD(O25-N25,1)*24,2))</f>
        <v/>
      </c>
      <c r="Q25" s="20"/>
      <c r="R25" s="20"/>
      <c r="S25" s="19"/>
      <c r="T25" s="20"/>
      <c r="U25" s="19"/>
      <c r="V25" s="19"/>
      <c r="W25" s="20">
        <f>IF(B25="","",IF(AND(N(I25)&gt;0,OR(J25&lt;&gt;"",K25&lt;&gt;""),ROUND(N(J25)+N(K25),2)&lt;&gt;ROUND(N(I25),2)),"podział nadgodzin nie zgadza się z sumą",IF(AND(B25&lt;&gt;"",WEEKDAY(B25,2)=6,D25&lt;&gt;""),"dzień wolny za to święto - wyznacz w tym okresie","")))</f>
        <v/>
      </c>
    </row>
    <row r="26" spans="1:23">
      <c r="A26" s="15">
        <v>18</v>
      </c>
      <c r="B26" s="10">
        <f>IF(A26&gt;DAY($AA$2),"",DATE(Rok,6,A26))</f>
        <v>46191</v>
      </c>
      <c r="C26" s="15" t="str">
        <f>IF(B26="","",CHOOSE(WEEKDAY(B26,2),"pon","wt","śr","czw","pt","sob","nd"))</f>
        <v>czw</v>
      </c>
      <c r="D26" s="16">
        <f>IF(B26="","",IFERROR(INDEX(SwietaNazwa,MATCH(B26,SwietaData,0)),""))</f>
        <v/>
      </c>
      <c r="E26" s="17"/>
      <c r="F26" s="17"/>
      <c r="G26" s="18">
        <f>IF(OR(E26="",F26=""),"",ROUND(MOD(F26-E26,1)*24,2))</f>
        <v/>
      </c>
      <c r="H26" s="18">
        <f>IF(OR(E26="",F26=""),"",ROUND(24*(MAX(0,MIN(IF(F26&lt;E26,F26+1,F26),NocOd-1+8/24)-MAX(E26,NocOd-1))+MAX(0,MIN(IF(F26&lt;E26,F26+1,F26),NocOd+8/24)-MAX(E26,NocOd))),2))</f>
        <v/>
      </c>
      <c r="I26" s="18">
        <f>IF(G26="","",MAX(0,G26-NormaDoby))</f>
        <v/>
      </c>
      <c r="J26" s="19"/>
      <c r="K26" s="19"/>
      <c r="L26" s="18">
        <f>IF(OR(G26="",B26=""),"",IF(OR(WEEKDAY(B26,2)=7,D26&lt;&gt;""),G26,""))</f>
        <v/>
      </c>
      <c r="M26" s="20"/>
      <c r="N26" s="17"/>
      <c r="O26" s="17"/>
      <c r="P26" s="18">
        <f>IF(OR(N26="",O26=""),"",ROUND(MOD(O26-N26,1)*24,2))</f>
        <v/>
      </c>
      <c r="Q26" s="20"/>
      <c r="R26" s="20"/>
      <c r="S26" s="19"/>
      <c r="T26" s="20"/>
      <c r="U26" s="19"/>
      <c r="V26" s="19"/>
      <c r="W26" s="20">
        <f>IF(B26="","",IF(AND(N(I26)&gt;0,OR(J26&lt;&gt;"",K26&lt;&gt;""),ROUND(N(J26)+N(K26),2)&lt;&gt;ROUND(N(I26),2)),"podział nadgodzin nie zgadza się z sumą",IF(AND(B26&lt;&gt;"",WEEKDAY(B26,2)=6,D26&lt;&gt;""),"dzień wolny za to święto - wyznacz w tym okresie","")))</f>
        <v/>
      </c>
    </row>
    <row r="27" spans="1:23">
      <c r="A27" s="15">
        <v>19</v>
      </c>
      <c r="B27" s="10">
        <f>IF(A27&gt;DAY($AA$2),"",DATE(Rok,6,A27))</f>
        <v>46192</v>
      </c>
      <c r="C27" s="15" t="str">
        <f>IF(B27="","",CHOOSE(WEEKDAY(B27,2),"pon","wt","śr","czw","pt","sob","nd"))</f>
        <v>pt</v>
      </c>
      <c r="D27" s="16">
        <f>IF(B27="","",IFERROR(INDEX(SwietaNazwa,MATCH(B27,SwietaData,0)),""))</f>
        <v/>
      </c>
      <c r="E27" s="17"/>
      <c r="F27" s="17"/>
      <c r="G27" s="18">
        <f>IF(OR(E27="",F27=""),"",ROUND(MOD(F27-E27,1)*24,2))</f>
        <v/>
      </c>
      <c r="H27" s="18">
        <f>IF(OR(E27="",F27=""),"",ROUND(24*(MAX(0,MIN(IF(F27&lt;E27,F27+1,F27),NocOd-1+8/24)-MAX(E27,NocOd-1))+MAX(0,MIN(IF(F27&lt;E27,F27+1,F27),NocOd+8/24)-MAX(E27,NocOd))),2))</f>
        <v/>
      </c>
      <c r="I27" s="18">
        <f>IF(G27="","",MAX(0,G27-NormaDoby))</f>
        <v/>
      </c>
      <c r="J27" s="19"/>
      <c r="K27" s="19"/>
      <c r="L27" s="18">
        <f>IF(OR(G27="",B27=""),"",IF(OR(WEEKDAY(B27,2)=7,D27&lt;&gt;""),G27,""))</f>
        <v/>
      </c>
      <c r="M27" s="20"/>
      <c r="N27" s="17"/>
      <c r="O27" s="17"/>
      <c r="P27" s="18">
        <f>IF(OR(N27="",O27=""),"",ROUND(MOD(O27-N27,1)*24,2))</f>
        <v/>
      </c>
      <c r="Q27" s="20"/>
      <c r="R27" s="20"/>
      <c r="S27" s="19"/>
      <c r="T27" s="20"/>
      <c r="U27" s="19"/>
      <c r="V27" s="19"/>
      <c r="W27" s="20">
        <f>IF(B27="","",IF(AND(N(I27)&gt;0,OR(J27&lt;&gt;"",K27&lt;&gt;""),ROUND(N(J27)+N(K27),2)&lt;&gt;ROUND(N(I27),2)),"podział nadgodzin nie zgadza się z sumą",IF(AND(B27&lt;&gt;"",WEEKDAY(B27,2)=6,D27&lt;&gt;""),"dzień wolny za to święto - wyznacz w tym okresie","")))</f>
        <v/>
      </c>
    </row>
    <row r="28" spans="1:23">
      <c r="A28" s="15">
        <v>20</v>
      </c>
      <c r="B28" s="10">
        <f>IF(A28&gt;DAY($AA$2),"",DATE(Rok,6,A28))</f>
        <v>46193</v>
      </c>
      <c r="C28" s="15" t="str">
        <f>IF(B28="","",CHOOSE(WEEKDAY(B28,2),"pon","wt","śr","czw","pt","sob","nd"))</f>
        <v>sob</v>
      </c>
      <c r="D28" s="16">
        <f>IF(B28="","",IFERROR(INDEX(SwietaNazwa,MATCH(B28,SwietaData,0)),""))</f>
        <v/>
      </c>
      <c r="E28" s="17"/>
      <c r="F28" s="17"/>
      <c r="G28" s="18">
        <f>IF(OR(E28="",F28=""),"",ROUND(MOD(F28-E28,1)*24,2))</f>
        <v/>
      </c>
      <c r="H28" s="18">
        <f>IF(OR(E28="",F28=""),"",ROUND(24*(MAX(0,MIN(IF(F28&lt;E28,F28+1,F28),NocOd-1+8/24)-MAX(E28,NocOd-1))+MAX(0,MIN(IF(F28&lt;E28,F28+1,F28),NocOd+8/24)-MAX(E28,NocOd))),2))</f>
        <v/>
      </c>
      <c r="I28" s="18">
        <f>IF(G28="","",MAX(0,G28-NormaDoby))</f>
        <v/>
      </c>
      <c r="J28" s="19"/>
      <c r="K28" s="19"/>
      <c r="L28" s="18">
        <f>IF(OR(G28="",B28=""),"",IF(OR(WEEKDAY(B28,2)=7,D28&lt;&gt;""),G28,""))</f>
        <v/>
      </c>
      <c r="M28" s="20"/>
      <c r="N28" s="17"/>
      <c r="O28" s="17"/>
      <c r="P28" s="18">
        <f>IF(OR(N28="",O28=""),"",ROUND(MOD(O28-N28,1)*24,2))</f>
        <v/>
      </c>
      <c r="Q28" s="20"/>
      <c r="R28" s="20"/>
      <c r="S28" s="19"/>
      <c r="T28" s="20"/>
      <c r="U28" s="19"/>
      <c r="V28" s="19"/>
      <c r="W28" s="20">
        <f>IF(B28="","",IF(AND(N(I28)&gt;0,OR(J28&lt;&gt;"",K28&lt;&gt;""),ROUND(N(J28)+N(K28),2)&lt;&gt;ROUND(N(I28),2)),"podział nadgodzin nie zgadza się z sumą",IF(AND(B28&lt;&gt;"",WEEKDAY(B28,2)=6,D28&lt;&gt;""),"dzień wolny za to święto - wyznacz w tym okresie","")))</f>
        <v/>
      </c>
    </row>
    <row r="29" spans="1:23">
      <c r="A29" s="15">
        <v>21</v>
      </c>
      <c r="B29" s="10">
        <f>IF(A29&gt;DAY($AA$2),"",DATE(Rok,6,A29))</f>
        <v>46194</v>
      </c>
      <c r="C29" s="15" t="str">
        <f>IF(B29="","",CHOOSE(WEEKDAY(B29,2),"pon","wt","śr","czw","pt","sob","nd"))</f>
        <v>nd</v>
      </c>
      <c r="D29" s="16">
        <f>IF(B29="","",IFERROR(INDEX(SwietaNazwa,MATCH(B29,SwietaData,0)),""))</f>
        <v/>
      </c>
      <c r="E29" s="17"/>
      <c r="F29" s="17"/>
      <c r="G29" s="18">
        <f>IF(OR(E29="",F29=""),"",ROUND(MOD(F29-E29,1)*24,2))</f>
        <v/>
      </c>
      <c r="H29" s="18">
        <f>IF(OR(E29="",F29=""),"",ROUND(24*(MAX(0,MIN(IF(F29&lt;E29,F29+1,F29),NocOd-1+8/24)-MAX(E29,NocOd-1))+MAX(0,MIN(IF(F29&lt;E29,F29+1,F29),NocOd+8/24)-MAX(E29,NocOd))),2))</f>
        <v/>
      </c>
      <c r="I29" s="18">
        <f>IF(G29="","",MAX(0,G29-NormaDoby))</f>
        <v/>
      </c>
      <c r="J29" s="19"/>
      <c r="K29" s="19"/>
      <c r="L29" s="18">
        <f>IF(OR(G29="",B29=""),"",IF(OR(WEEKDAY(B29,2)=7,D29&lt;&gt;""),G29,""))</f>
        <v/>
      </c>
      <c r="M29" s="20"/>
      <c r="N29" s="17"/>
      <c r="O29" s="17"/>
      <c r="P29" s="18">
        <f>IF(OR(N29="",O29=""),"",ROUND(MOD(O29-N29,1)*24,2))</f>
        <v/>
      </c>
      <c r="Q29" s="20"/>
      <c r="R29" s="20"/>
      <c r="S29" s="19"/>
      <c r="T29" s="20"/>
      <c r="U29" s="19"/>
      <c r="V29" s="19"/>
      <c r="W29" s="20">
        <f>IF(B29="","",IF(AND(N(I29)&gt;0,OR(J29&lt;&gt;"",K29&lt;&gt;""),ROUND(N(J29)+N(K29),2)&lt;&gt;ROUND(N(I29),2)),"podział nadgodzin nie zgadza się z sumą",IF(AND(B29&lt;&gt;"",WEEKDAY(B29,2)=6,D29&lt;&gt;""),"dzień wolny za to święto - wyznacz w tym okresie","")))</f>
        <v/>
      </c>
    </row>
    <row r="30" spans="1:23">
      <c r="A30" s="15">
        <v>22</v>
      </c>
      <c r="B30" s="10">
        <f>IF(A30&gt;DAY($AA$2),"",DATE(Rok,6,A30))</f>
        <v>46195</v>
      </c>
      <c r="C30" s="15" t="str">
        <f>IF(B30="","",CHOOSE(WEEKDAY(B30,2),"pon","wt","śr","czw","pt","sob","nd"))</f>
        <v>pon</v>
      </c>
      <c r="D30" s="16">
        <f>IF(B30="","",IFERROR(INDEX(SwietaNazwa,MATCH(B30,SwietaData,0)),""))</f>
        <v/>
      </c>
      <c r="E30" s="17"/>
      <c r="F30" s="17"/>
      <c r="G30" s="18">
        <f>IF(OR(E30="",F30=""),"",ROUND(MOD(F30-E30,1)*24,2))</f>
        <v/>
      </c>
      <c r="H30" s="18">
        <f>IF(OR(E30="",F30=""),"",ROUND(24*(MAX(0,MIN(IF(F30&lt;E30,F30+1,F30),NocOd-1+8/24)-MAX(E30,NocOd-1))+MAX(0,MIN(IF(F30&lt;E30,F30+1,F30),NocOd+8/24)-MAX(E30,NocOd))),2))</f>
        <v/>
      </c>
      <c r="I30" s="18">
        <f>IF(G30="","",MAX(0,G30-NormaDoby))</f>
        <v/>
      </c>
      <c r="J30" s="19"/>
      <c r="K30" s="19"/>
      <c r="L30" s="18">
        <f>IF(OR(G30="",B30=""),"",IF(OR(WEEKDAY(B30,2)=7,D30&lt;&gt;""),G30,""))</f>
        <v/>
      </c>
      <c r="M30" s="20"/>
      <c r="N30" s="17"/>
      <c r="O30" s="17"/>
      <c r="P30" s="18">
        <f>IF(OR(N30="",O30=""),"",ROUND(MOD(O30-N30,1)*24,2))</f>
        <v/>
      </c>
      <c r="Q30" s="20"/>
      <c r="R30" s="20"/>
      <c r="S30" s="19"/>
      <c r="T30" s="20"/>
      <c r="U30" s="19"/>
      <c r="V30" s="19"/>
      <c r="W30" s="20">
        <f>IF(B30="","",IF(AND(N(I30)&gt;0,OR(J30&lt;&gt;"",K30&lt;&gt;""),ROUND(N(J30)+N(K30),2)&lt;&gt;ROUND(N(I30),2)),"podział nadgodzin nie zgadza się z sumą",IF(AND(B30&lt;&gt;"",WEEKDAY(B30,2)=6,D30&lt;&gt;""),"dzień wolny za to święto - wyznacz w tym okresie","")))</f>
        <v/>
      </c>
    </row>
    <row r="31" spans="1:23">
      <c r="A31" s="15">
        <v>23</v>
      </c>
      <c r="B31" s="10">
        <f>IF(A31&gt;DAY($AA$2),"",DATE(Rok,6,A31))</f>
        <v>46196</v>
      </c>
      <c r="C31" s="15" t="str">
        <f>IF(B31="","",CHOOSE(WEEKDAY(B31,2),"pon","wt","śr","czw","pt","sob","nd"))</f>
        <v>wt</v>
      </c>
      <c r="D31" s="16">
        <f>IF(B31="","",IFERROR(INDEX(SwietaNazwa,MATCH(B31,SwietaData,0)),""))</f>
        <v/>
      </c>
      <c r="E31" s="17"/>
      <c r="F31" s="17"/>
      <c r="G31" s="18">
        <f>IF(OR(E31="",F31=""),"",ROUND(MOD(F31-E31,1)*24,2))</f>
        <v/>
      </c>
      <c r="H31" s="18">
        <f>IF(OR(E31="",F31=""),"",ROUND(24*(MAX(0,MIN(IF(F31&lt;E31,F31+1,F31),NocOd-1+8/24)-MAX(E31,NocOd-1))+MAX(0,MIN(IF(F31&lt;E31,F31+1,F31),NocOd+8/24)-MAX(E31,NocOd))),2))</f>
        <v/>
      </c>
      <c r="I31" s="18">
        <f>IF(G31="","",MAX(0,G31-NormaDoby))</f>
        <v/>
      </c>
      <c r="J31" s="19"/>
      <c r="K31" s="19"/>
      <c r="L31" s="18">
        <f>IF(OR(G31="",B31=""),"",IF(OR(WEEKDAY(B31,2)=7,D31&lt;&gt;""),G31,""))</f>
        <v/>
      </c>
      <c r="M31" s="20"/>
      <c r="N31" s="17"/>
      <c r="O31" s="17"/>
      <c r="P31" s="18">
        <f>IF(OR(N31="",O31=""),"",ROUND(MOD(O31-N31,1)*24,2))</f>
        <v/>
      </c>
      <c r="Q31" s="20"/>
      <c r="R31" s="20"/>
      <c r="S31" s="19"/>
      <c r="T31" s="20"/>
      <c r="U31" s="19"/>
      <c r="V31" s="19"/>
      <c r="W31" s="20">
        <f>IF(B31="","",IF(AND(N(I31)&gt;0,OR(J31&lt;&gt;"",K31&lt;&gt;""),ROUND(N(J31)+N(K31),2)&lt;&gt;ROUND(N(I31),2)),"podział nadgodzin nie zgadza się z sumą",IF(AND(B31&lt;&gt;"",WEEKDAY(B31,2)=6,D31&lt;&gt;""),"dzień wolny za to święto - wyznacz w tym okresie","")))</f>
        <v/>
      </c>
    </row>
    <row r="32" spans="1:23">
      <c r="A32" s="15">
        <v>24</v>
      </c>
      <c r="B32" s="10">
        <f>IF(A32&gt;DAY($AA$2),"",DATE(Rok,6,A32))</f>
        <v>46197</v>
      </c>
      <c r="C32" s="15" t="str">
        <f>IF(B32="","",CHOOSE(WEEKDAY(B32,2),"pon","wt","śr","czw","pt","sob","nd"))</f>
        <v>śr</v>
      </c>
      <c r="D32" s="16">
        <f>IF(B32="","",IFERROR(INDEX(SwietaNazwa,MATCH(B32,SwietaData,0)),""))</f>
        <v/>
      </c>
      <c r="E32" s="17"/>
      <c r="F32" s="17"/>
      <c r="G32" s="18">
        <f>IF(OR(E32="",F32=""),"",ROUND(MOD(F32-E32,1)*24,2))</f>
        <v/>
      </c>
      <c r="H32" s="18">
        <f>IF(OR(E32="",F32=""),"",ROUND(24*(MAX(0,MIN(IF(F32&lt;E32,F32+1,F32),NocOd-1+8/24)-MAX(E32,NocOd-1))+MAX(0,MIN(IF(F32&lt;E32,F32+1,F32),NocOd+8/24)-MAX(E32,NocOd))),2))</f>
        <v/>
      </c>
      <c r="I32" s="18">
        <f>IF(G32="","",MAX(0,G32-NormaDoby))</f>
        <v/>
      </c>
      <c r="J32" s="19"/>
      <c r="K32" s="19"/>
      <c r="L32" s="18">
        <f>IF(OR(G32="",B32=""),"",IF(OR(WEEKDAY(B32,2)=7,D32&lt;&gt;""),G32,""))</f>
        <v/>
      </c>
      <c r="M32" s="20"/>
      <c r="N32" s="17"/>
      <c r="O32" s="17"/>
      <c r="P32" s="18">
        <f>IF(OR(N32="",O32=""),"",ROUND(MOD(O32-N32,1)*24,2))</f>
        <v/>
      </c>
      <c r="Q32" s="20"/>
      <c r="R32" s="20"/>
      <c r="S32" s="19"/>
      <c r="T32" s="20"/>
      <c r="U32" s="19"/>
      <c r="V32" s="19"/>
      <c r="W32" s="20">
        <f>IF(B32="","",IF(AND(N(I32)&gt;0,OR(J32&lt;&gt;"",K32&lt;&gt;""),ROUND(N(J32)+N(K32),2)&lt;&gt;ROUND(N(I32),2)),"podział nadgodzin nie zgadza się z sumą",IF(AND(B32&lt;&gt;"",WEEKDAY(B32,2)=6,D32&lt;&gt;""),"dzień wolny za to święto - wyznacz w tym okresie","")))</f>
        <v/>
      </c>
    </row>
    <row r="33" spans="1:23">
      <c r="A33" s="15">
        <v>25</v>
      </c>
      <c r="B33" s="10">
        <f>IF(A33&gt;DAY($AA$2),"",DATE(Rok,6,A33))</f>
        <v>46198</v>
      </c>
      <c r="C33" s="15" t="str">
        <f>IF(B33="","",CHOOSE(WEEKDAY(B33,2),"pon","wt","śr","czw","pt","sob","nd"))</f>
        <v>czw</v>
      </c>
      <c r="D33" s="16">
        <f>IF(B33="","",IFERROR(INDEX(SwietaNazwa,MATCH(B33,SwietaData,0)),""))</f>
        <v/>
      </c>
      <c r="E33" s="17"/>
      <c r="F33" s="17"/>
      <c r="G33" s="18">
        <f>IF(OR(E33="",F33=""),"",ROUND(MOD(F33-E33,1)*24,2))</f>
        <v/>
      </c>
      <c r="H33" s="18">
        <f>IF(OR(E33="",F33=""),"",ROUND(24*(MAX(0,MIN(IF(F33&lt;E33,F33+1,F33),NocOd-1+8/24)-MAX(E33,NocOd-1))+MAX(0,MIN(IF(F33&lt;E33,F33+1,F33),NocOd+8/24)-MAX(E33,NocOd))),2))</f>
        <v/>
      </c>
      <c r="I33" s="18">
        <f>IF(G33="","",MAX(0,G33-NormaDoby))</f>
        <v/>
      </c>
      <c r="J33" s="19"/>
      <c r="K33" s="19"/>
      <c r="L33" s="18">
        <f>IF(OR(G33="",B33=""),"",IF(OR(WEEKDAY(B33,2)=7,D33&lt;&gt;""),G33,""))</f>
        <v/>
      </c>
      <c r="M33" s="20"/>
      <c r="N33" s="17"/>
      <c r="O33" s="17"/>
      <c r="P33" s="18">
        <f>IF(OR(N33="",O33=""),"",ROUND(MOD(O33-N33,1)*24,2))</f>
        <v/>
      </c>
      <c r="Q33" s="20"/>
      <c r="R33" s="20"/>
      <c r="S33" s="19"/>
      <c r="T33" s="20"/>
      <c r="U33" s="19"/>
      <c r="V33" s="19"/>
      <c r="W33" s="20">
        <f>IF(B33="","",IF(AND(N(I33)&gt;0,OR(J33&lt;&gt;"",K33&lt;&gt;""),ROUND(N(J33)+N(K33),2)&lt;&gt;ROUND(N(I33),2)),"podział nadgodzin nie zgadza się z sumą",IF(AND(B33&lt;&gt;"",WEEKDAY(B33,2)=6,D33&lt;&gt;""),"dzień wolny za to święto - wyznacz w tym okresie","")))</f>
        <v/>
      </c>
    </row>
    <row r="34" spans="1:23">
      <c r="A34" s="15">
        <v>26</v>
      </c>
      <c r="B34" s="10">
        <f>IF(A34&gt;DAY($AA$2),"",DATE(Rok,6,A34))</f>
        <v>46199</v>
      </c>
      <c r="C34" s="15" t="str">
        <f>IF(B34="","",CHOOSE(WEEKDAY(B34,2),"pon","wt","śr","czw","pt","sob","nd"))</f>
        <v>pt</v>
      </c>
      <c r="D34" s="16">
        <f>IF(B34="","",IFERROR(INDEX(SwietaNazwa,MATCH(B34,SwietaData,0)),""))</f>
        <v/>
      </c>
      <c r="E34" s="17"/>
      <c r="F34" s="17"/>
      <c r="G34" s="18">
        <f>IF(OR(E34="",F34=""),"",ROUND(MOD(F34-E34,1)*24,2))</f>
        <v/>
      </c>
      <c r="H34" s="18">
        <f>IF(OR(E34="",F34=""),"",ROUND(24*(MAX(0,MIN(IF(F34&lt;E34,F34+1,F34),NocOd-1+8/24)-MAX(E34,NocOd-1))+MAX(0,MIN(IF(F34&lt;E34,F34+1,F34),NocOd+8/24)-MAX(E34,NocOd))),2))</f>
        <v/>
      </c>
      <c r="I34" s="18">
        <f>IF(G34="","",MAX(0,G34-NormaDoby))</f>
        <v/>
      </c>
      <c r="J34" s="19"/>
      <c r="K34" s="19"/>
      <c r="L34" s="18">
        <f>IF(OR(G34="",B34=""),"",IF(OR(WEEKDAY(B34,2)=7,D34&lt;&gt;""),G34,""))</f>
        <v/>
      </c>
      <c r="M34" s="20"/>
      <c r="N34" s="17"/>
      <c r="O34" s="17"/>
      <c r="P34" s="18">
        <f>IF(OR(N34="",O34=""),"",ROUND(MOD(O34-N34,1)*24,2))</f>
        <v/>
      </c>
      <c r="Q34" s="20"/>
      <c r="R34" s="20"/>
      <c r="S34" s="19"/>
      <c r="T34" s="20"/>
      <c r="U34" s="19"/>
      <c r="V34" s="19"/>
      <c r="W34" s="20">
        <f>IF(B34="","",IF(AND(N(I34)&gt;0,OR(J34&lt;&gt;"",K34&lt;&gt;""),ROUND(N(J34)+N(K34),2)&lt;&gt;ROUND(N(I34),2)),"podział nadgodzin nie zgadza się z sumą",IF(AND(B34&lt;&gt;"",WEEKDAY(B34,2)=6,D34&lt;&gt;""),"dzień wolny za to święto - wyznacz w tym okresie","")))</f>
        <v/>
      </c>
    </row>
    <row r="35" spans="1:23">
      <c r="A35" s="15">
        <v>27</v>
      </c>
      <c r="B35" s="10">
        <f>IF(A35&gt;DAY($AA$2),"",DATE(Rok,6,A35))</f>
        <v>46200</v>
      </c>
      <c r="C35" s="15" t="str">
        <f>IF(B35="","",CHOOSE(WEEKDAY(B35,2),"pon","wt","śr","czw","pt","sob","nd"))</f>
        <v>sob</v>
      </c>
      <c r="D35" s="16">
        <f>IF(B35="","",IFERROR(INDEX(SwietaNazwa,MATCH(B35,SwietaData,0)),""))</f>
        <v/>
      </c>
      <c r="E35" s="17"/>
      <c r="F35" s="17"/>
      <c r="G35" s="18">
        <f>IF(OR(E35="",F35=""),"",ROUND(MOD(F35-E35,1)*24,2))</f>
        <v/>
      </c>
      <c r="H35" s="18">
        <f>IF(OR(E35="",F35=""),"",ROUND(24*(MAX(0,MIN(IF(F35&lt;E35,F35+1,F35),NocOd-1+8/24)-MAX(E35,NocOd-1))+MAX(0,MIN(IF(F35&lt;E35,F35+1,F35),NocOd+8/24)-MAX(E35,NocOd))),2))</f>
        <v/>
      </c>
      <c r="I35" s="18">
        <f>IF(G35="","",MAX(0,G35-NormaDoby))</f>
        <v/>
      </c>
      <c r="J35" s="19"/>
      <c r="K35" s="19"/>
      <c r="L35" s="18">
        <f>IF(OR(G35="",B35=""),"",IF(OR(WEEKDAY(B35,2)=7,D35&lt;&gt;""),G35,""))</f>
        <v/>
      </c>
      <c r="M35" s="20"/>
      <c r="N35" s="17"/>
      <c r="O35" s="17"/>
      <c r="P35" s="18">
        <f>IF(OR(N35="",O35=""),"",ROUND(MOD(O35-N35,1)*24,2))</f>
        <v/>
      </c>
      <c r="Q35" s="20"/>
      <c r="R35" s="20"/>
      <c r="S35" s="19"/>
      <c r="T35" s="20"/>
      <c r="U35" s="19"/>
      <c r="V35" s="19"/>
      <c r="W35" s="20">
        <f>IF(B35="","",IF(AND(N(I35)&gt;0,OR(J35&lt;&gt;"",K35&lt;&gt;""),ROUND(N(J35)+N(K35),2)&lt;&gt;ROUND(N(I35),2)),"podział nadgodzin nie zgadza się z sumą",IF(AND(B35&lt;&gt;"",WEEKDAY(B35,2)=6,D35&lt;&gt;""),"dzień wolny za to święto - wyznacz w tym okresie","")))</f>
        <v/>
      </c>
    </row>
    <row r="36" spans="1:23">
      <c r="A36" s="15">
        <v>28</v>
      </c>
      <c r="B36" s="10">
        <f>IF(A36&gt;DAY($AA$2),"",DATE(Rok,6,A36))</f>
        <v>46201</v>
      </c>
      <c r="C36" s="15" t="str">
        <f>IF(B36="","",CHOOSE(WEEKDAY(B36,2),"pon","wt","śr","czw","pt","sob","nd"))</f>
        <v>nd</v>
      </c>
      <c r="D36" s="16">
        <f>IF(B36="","",IFERROR(INDEX(SwietaNazwa,MATCH(B36,SwietaData,0)),""))</f>
        <v/>
      </c>
      <c r="E36" s="17"/>
      <c r="F36" s="17"/>
      <c r="G36" s="18">
        <f>IF(OR(E36="",F36=""),"",ROUND(MOD(F36-E36,1)*24,2))</f>
        <v/>
      </c>
      <c r="H36" s="18">
        <f>IF(OR(E36="",F36=""),"",ROUND(24*(MAX(0,MIN(IF(F36&lt;E36,F36+1,F36),NocOd-1+8/24)-MAX(E36,NocOd-1))+MAX(0,MIN(IF(F36&lt;E36,F36+1,F36),NocOd+8/24)-MAX(E36,NocOd))),2))</f>
        <v/>
      </c>
      <c r="I36" s="18">
        <f>IF(G36="","",MAX(0,G36-NormaDoby))</f>
        <v/>
      </c>
      <c r="J36" s="19"/>
      <c r="K36" s="19"/>
      <c r="L36" s="18">
        <f>IF(OR(G36="",B36=""),"",IF(OR(WEEKDAY(B36,2)=7,D36&lt;&gt;""),G36,""))</f>
        <v/>
      </c>
      <c r="M36" s="20"/>
      <c r="N36" s="17"/>
      <c r="O36" s="17"/>
      <c r="P36" s="18">
        <f>IF(OR(N36="",O36=""),"",ROUND(MOD(O36-N36,1)*24,2))</f>
        <v/>
      </c>
      <c r="Q36" s="20"/>
      <c r="R36" s="20"/>
      <c r="S36" s="19"/>
      <c r="T36" s="20"/>
      <c r="U36" s="19"/>
      <c r="V36" s="19"/>
      <c r="W36" s="20">
        <f>IF(B36="","",IF(AND(N(I36)&gt;0,OR(J36&lt;&gt;"",K36&lt;&gt;""),ROUND(N(J36)+N(K36),2)&lt;&gt;ROUND(N(I36),2)),"podział nadgodzin nie zgadza się z sumą",IF(AND(B36&lt;&gt;"",WEEKDAY(B36,2)=6,D36&lt;&gt;""),"dzień wolny za to święto - wyznacz w tym okresie","")))</f>
        <v/>
      </c>
    </row>
    <row r="37" spans="1:23">
      <c r="A37" s="15">
        <v>29</v>
      </c>
      <c r="B37" s="10">
        <f>IF(A37&gt;DAY($AA$2),"",DATE(Rok,6,A37))</f>
        <v>46202</v>
      </c>
      <c r="C37" s="15" t="str">
        <f>IF(B37="","",CHOOSE(WEEKDAY(B37,2),"pon","wt","śr","czw","pt","sob","nd"))</f>
        <v>pon</v>
      </c>
      <c r="D37" s="16">
        <f>IF(B37="","",IFERROR(INDEX(SwietaNazwa,MATCH(B37,SwietaData,0)),""))</f>
        <v/>
      </c>
      <c r="E37" s="17"/>
      <c r="F37" s="17"/>
      <c r="G37" s="18">
        <f>IF(OR(E37="",F37=""),"",ROUND(MOD(F37-E37,1)*24,2))</f>
        <v/>
      </c>
      <c r="H37" s="18">
        <f>IF(OR(E37="",F37=""),"",ROUND(24*(MAX(0,MIN(IF(F37&lt;E37,F37+1,F37),NocOd-1+8/24)-MAX(E37,NocOd-1))+MAX(0,MIN(IF(F37&lt;E37,F37+1,F37),NocOd+8/24)-MAX(E37,NocOd))),2))</f>
        <v/>
      </c>
      <c r="I37" s="18">
        <f>IF(G37="","",MAX(0,G37-NormaDoby))</f>
        <v/>
      </c>
      <c r="J37" s="19"/>
      <c r="K37" s="19"/>
      <c r="L37" s="18">
        <f>IF(OR(G37="",B37=""),"",IF(OR(WEEKDAY(B37,2)=7,D37&lt;&gt;""),G37,""))</f>
        <v/>
      </c>
      <c r="M37" s="20"/>
      <c r="N37" s="17"/>
      <c r="O37" s="17"/>
      <c r="P37" s="18">
        <f>IF(OR(N37="",O37=""),"",ROUND(MOD(O37-N37,1)*24,2))</f>
        <v/>
      </c>
      <c r="Q37" s="20"/>
      <c r="R37" s="20"/>
      <c r="S37" s="19"/>
      <c r="T37" s="20"/>
      <c r="U37" s="19"/>
      <c r="V37" s="19"/>
      <c r="W37" s="20">
        <f>IF(B37="","",IF(AND(N(I37)&gt;0,OR(J37&lt;&gt;"",K37&lt;&gt;""),ROUND(N(J37)+N(K37),2)&lt;&gt;ROUND(N(I37),2)),"podział nadgodzin nie zgadza się z sumą",IF(AND(B37&lt;&gt;"",WEEKDAY(B37,2)=6,D37&lt;&gt;""),"dzień wolny za to święto - wyznacz w tym okresie","")))</f>
        <v/>
      </c>
    </row>
    <row r="38" spans="1:23">
      <c r="A38" s="15">
        <v>30</v>
      </c>
      <c r="B38" s="10">
        <f>IF(A38&gt;DAY($AA$2),"",DATE(Rok,6,A38))</f>
        <v>46203</v>
      </c>
      <c r="C38" s="15" t="str">
        <f>IF(B38="","",CHOOSE(WEEKDAY(B38,2),"pon","wt","śr","czw","pt","sob","nd"))</f>
        <v>wt</v>
      </c>
      <c r="D38" s="16">
        <f>IF(B38="","",IFERROR(INDEX(SwietaNazwa,MATCH(B38,SwietaData,0)),""))</f>
        <v/>
      </c>
      <c r="E38" s="17"/>
      <c r="F38" s="17"/>
      <c r="G38" s="18">
        <f>IF(OR(E38="",F38=""),"",ROUND(MOD(F38-E38,1)*24,2))</f>
        <v/>
      </c>
      <c r="H38" s="18">
        <f>IF(OR(E38="",F38=""),"",ROUND(24*(MAX(0,MIN(IF(F38&lt;E38,F38+1,F38),NocOd-1+8/24)-MAX(E38,NocOd-1))+MAX(0,MIN(IF(F38&lt;E38,F38+1,F38),NocOd+8/24)-MAX(E38,NocOd))),2))</f>
        <v/>
      </c>
      <c r="I38" s="18">
        <f>IF(G38="","",MAX(0,G38-NormaDoby))</f>
        <v/>
      </c>
      <c r="J38" s="19"/>
      <c r="K38" s="19"/>
      <c r="L38" s="18">
        <f>IF(OR(G38="",B38=""),"",IF(OR(WEEKDAY(B38,2)=7,D38&lt;&gt;""),G38,""))</f>
        <v/>
      </c>
      <c r="M38" s="20"/>
      <c r="N38" s="17"/>
      <c r="O38" s="17"/>
      <c r="P38" s="18">
        <f>IF(OR(N38="",O38=""),"",ROUND(MOD(O38-N38,1)*24,2))</f>
        <v/>
      </c>
      <c r="Q38" s="20"/>
      <c r="R38" s="20"/>
      <c r="S38" s="19"/>
      <c r="T38" s="20"/>
      <c r="U38" s="19"/>
      <c r="V38" s="19"/>
      <c r="W38" s="20">
        <f>IF(B38="","",IF(AND(N(I38)&gt;0,OR(J38&lt;&gt;"",K38&lt;&gt;""),ROUND(N(J38)+N(K38),2)&lt;&gt;ROUND(N(I38),2)),"podział nadgodzin nie zgadza się z sumą",IF(AND(B38&lt;&gt;"",WEEKDAY(B38,2)=6,D38&lt;&gt;""),"dzień wolny za to święto - wyznacz w tym okresie","")))</f>
        <v/>
      </c>
    </row>
    <row r="39" spans="1:23">
      <c r="A39" s="15">
        <v>31</v>
      </c>
      <c r="B39" s="10">
        <f>IF(A39&gt;DAY($AA$2),"",DATE(Rok,6,A39))</f>
        <v/>
      </c>
      <c r="C39" s="15">
        <f>IF(B39="","",CHOOSE(WEEKDAY(B39,2),"pon","wt","śr","czw","pt","sob","nd"))</f>
        <v/>
      </c>
      <c r="D39" s="16">
        <f>IF(B39="","",IFERROR(INDEX(SwietaNazwa,MATCH(B39,SwietaData,0)),""))</f>
        <v/>
      </c>
      <c r="E39" s="17"/>
      <c r="F39" s="17"/>
      <c r="G39" s="18">
        <f>IF(OR(E39="",F39=""),"",ROUND(MOD(F39-E39,1)*24,2))</f>
        <v/>
      </c>
      <c r="H39" s="18">
        <f>IF(OR(E39="",F39=""),"",ROUND(24*(MAX(0,MIN(IF(F39&lt;E39,F39+1,F39),NocOd-1+8/24)-MAX(E39,NocOd-1))+MAX(0,MIN(IF(F39&lt;E39,F39+1,F39),NocOd+8/24)-MAX(E39,NocOd))),2))</f>
        <v/>
      </c>
      <c r="I39" s="18">
        <f>IF(G39="","",MAX(0,G39-NormaDoby))</f>
        <v/>
      </c>
      <c r="J39" s="19"/>
      <c r="K39" s="19"/>
      <c r="L39" s="18">
        <f>IF(OR(G39="",B39=""),"",IF(OR(WEEKDAY(B39,2)=7,D39&lt;&gt;""),G39,""))</f>
        <v/>
      </c>
      <c r="M39" s="20"/>
      <c r="N39" s="17"/>
      <c r="O39" s="17"/>
      <c r="P39" s="18">
        <f>IF(OR(N39="",O39=""),"",ROUND(MOD(O39-N39,1)*24,2))</f>
        <v/>
      </c>
      <c r="Q39" s="20"/>
      <c r="R39" s="20"/>
      <c r="S39" s="19"/>
      <c r="T39" s="20"/>
      <c r="U39" s="19"/>
      <c r="V39" s="19"/>
      <c r="W39" s="20">
        <f>IF(B39="","",IF(AND(N(I39)&gt;0,OR(J39&lt;&gt;"",K39&lt;&gt;""),ROUND(N(J39)+N(K39),2)&lt;&gt;ROUND(N(I39),2)),"podział nadgodzin nie zgadza się z sumą",IF(AND(B39&lt;&gt;"",WEEKDAY(B39,2)=6,D39&lt;&gt;""),"dzień wolny za to święto - wyznacz w tym okresie","")))</f>
        <v/>
      </c>
    </row>
    <row r="40" spans="1:23">
      <c r="A40" s="21" t="s">
        <v>61</v>
      </c>
      <c r="B40" s="21"/>
      <c r="C40" s="21"/>
      <c r="D40" s="21"/>
      <c r="E40" s="21"/>
      <c r="F40" s="21"/>
      <c r="G40" s="22">
        <f>SUM(G9:G39)</f>
        <v>0</v>
      </c>
      <c r="H40" s="22">
        <f>SUM(H9:H39)</f>
        <v>0</v>
      </c>
      <c r="I40" s="22">
        <f>SUM(I9:I39)</f>
        <v>0</v>
      </c>
      <c r="J40" s="22">
        <f>SUM(J9:J39)</f>
        <v>0</v>
      </c>
      <c r="K40" s="22">
        <f>SUM(K9:K39)</f>
        <v>0</v>
      </c>
      <c r="L40" s="22">
        <f>SUM(L9:L39)</f>
        <v>0</v>
      </c>
      <c r="M40" s="23">
        <f>COUNTA(M9:M39)</f>
        <v>0</v>
      </c>
      <c r="N40" s="21"/>
      <c r="O40" s="21"/>
      <c r="P40" s="22">
        <f>SUM(P9:P39)</f>
        <v>0</v>
      </c>
      <c r="Q40" s="21"/>
      <c r="R40" s="23">
        <f>COUNTA(R9:R39)</f>
        <v>0</v>
      </c>
      <c r="S40" s="22">
        <f>SUM(S9:S39)</f>
        <v>0</v>
      </c>
      <c r="T40" s="23">
        <f>COUNTA(T9:T39)</f>
        <v>0</v>
      </c>
      <c r="U40" s="22">
        <f>SUM(U9:U39)</f>
        <v>0</v>
      </c>
      <c r="V40" s="22">
        <f>SUM(V9:V39)</f>
        <v>0</v>
      </c>
      <c r="W40" s="21"/>
    </row>
    <row r="41" spans="1:23" ht="24" customHeight="1">
      <c r="A41" s="4" t="s">
        <v>62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>
      <c r="A42" s="5" t="s">
        <v>63</v>
      </c>
    </row>
    <row r="43" spans="1:23" ht="24" customHeight="1">
      <c r="A43" s="24" t="s">
        <v>64</v>
      </c>
      <c r="B43" s="24"/>
      <c r="C43" s="24"/>
      <c r="D43" s="24"/>
      <c r="E43" s="24"/>
      <c r="F43" s="24"/>
      <c r="G43" s="18">
        <f>W2</f>
        <v>168</v>
      </c>
      <c r="I43" s="24" t="s">
        <v>70</v>
      </c>
      <c r="J43" s="24"/>
      <c r="K43" s="24"/>
      <c r="L43" s="24"/>
      <c r="M43" s="24"/>
      <c r="N43" s="24"/>
      <c r="O43" s="24"/>
      <c r="P43" s="18">
        <f>MAX(0,G40-G45-I40)</f>
        <v>0</v>
      </c>
    </row>
    <row r="44" spans="1:23">
      <c r="A44" s="24" t="s">
        <v>65</v>
      </c>
      <c r="B44" s="24"/>
      <c r="C44" s="24"/>
      <c r="D44" s="24"/>
      <c r="E44" s="24"/>
      <c r="F44" s="24"/>
      <c r="G44" s="25">
        <f>S40+U40</f>
        <v>0</v>
      </c>
      <c r="I44" s="24" t="s">
        <v>71</v>
      </c>
      <c r="J44" s="24"/>
      <c r="K44" s="24"/>
      <c r="L44" s="24"/>
      <c r="M44" s="24"/>
      <c r="N44" s="24"/>
      <c r="O44" s="24"/>
      <c r="P44" s="26">
        <f>COUNTIF(R9:R39,"UW")+COUNTIF(R9:R39,"UŻ")</f>
        <v>0</v>
      </c>
    </row>
    <row r="45" spans="1:23">
      <c r="A45" s="24" t="s">
        <v>66</v>
      </c>
      <c r="B45" s="24"/>
      <c r="C45" s="24"/>
      <c r="D45" s="24"/>
      <c r="E45" s="24"/>
      <c r="F45" s="24"/>
      <c r="G45" s="18">
        <f>MAX(0,W2-G44)</f>
        <v>168</v>
      </c>
      <c r="I45" s="24" t="s">
        <v>72</v>
      </c>
      <c r="J45" s="24"/>
      <c r="K45" s="24"/>
      <c r="L45" s="24"/>
      <c r="M45" s="24"/>
      <c r="N45" s="24"/>
      <c r="O45" s="24"/>
      <c r="P45" s="26">
        <f>COUNTIF(R9:R39,"UŻ")</f>
        <v>0</v>
      </c>
    </row>
    <row r="46" spans="1:23">
      <c r="A46" s="24" t="s">
        <v>67</v>
      </c>
      <c r="B46" s="24"/>
      <c r="C46" s="24"/>
      <c r="D46" s="24"/>
      <c r="E46" s="24"/>
      <c r="F46" s="24"/>
      <c r="G46" s="18">
        <f>G40</f>
        <v>0</v>
      </c>
      <c r="I46" s="24" t="s">
        <v>73</v>
      </c>
      <c r="J46" s="24"/>
      <c r="K46" s="24"/>
      <c r="L46" s="24"/>
      <c r="M46" s="24"/>
      <c r="N46" s="24"/>
      <c r="O46" s="24"/>
      <c r="P46" s="26">
        <f>COUNTIF(R9:R39,"CH")</f>
        <v>0</v>
      </c>
    </row>
    <row r="47" spans="1:23">
      <c r="A47" s="24" t="s">
        <v>41</v>
      </c>
      <c r="B47" s="24"/>
      <c r="C47" s="24"/>
      <c r="D47" s="24"/>
      <c r="E47" s="24"/>
      <c r="F47" s="24"/>
      <c r="G47" s="18">
        <f>H40</f>
        <v>0</v>
      </c>
      <c r="I47" s="24" t="s">
        <v>74</v>
      </c>
      <c r="J47" s="24"/>
      <c r="K47" s="24"/>
      <c r="L47" s="24"/>
      <c r="M47" s="24"/>
      <c r="N47" s="24"/>
      <c r="O47" s="24"/>
      <c r="P47" s="18">
        <f>P40</f>
        <v>0</v>
      </c>
    </row>
    <row r="48" spans="1:23">
      <c r="A48" s="24" t="s">
        <v>68</v>
      </c>
      <c r="B48" s="24"/>
      <c r="C48" s="24"/>
      <c r="D48" s="24"/>
      <c r="E48" s="24"/>
      <c r="F48" s="24"/>
      <c r="G48" s="18">
        <f>I40</f>
        <v>0</v>
      </c>
      <c r="I48" s="24" t="s">
        <v>75</v>
      </c>
      <c r="J48" s="24"/>
      <c r="K48" s="24"/>
      <c r="L48" s="24"/>
      <c r="M48" s="24"/>
      <c r="N48" s="24"/>
      <c r="O48" s="24"/>
      <c r="P48" s="18">
        <f>V40</f>
        <v>0</v>
      </c>
    </row>
    <row r="49" spans="1:23">
      <c r="A49" s="24" t="s">
        <v>69</v>
      </c>
      <c r="B49" s="24"/>
      <c r="C49" s="24"/>
      <c r="D49" s="24"/>
      <c r="E49" s="24"/>
      <c r="F49" s="24"/>
      <c r="G49" s="18">
        <f>J40</f>
        <v>0</v>
      </c>
      <c r="H49" s="18">
        <f>K40</f>
        <v>0</v>
      </c>
    </row>
    <row r="50" spans="1:23">
      <c r="A50" s="4" t="s">
        <v>76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4" t="s">
        <v>77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6" customHeight="1">
      <c r="A52" s="27" t="s">
        <v>78</v>
      </c>
      <c r="B52" s="27"/>
      <c r="C52" s="27"/>
      <c r="D52" s="27"/>
      <c r="E52" s="27"/>
      <c r="F52" s="27"/>
      <c r="G52" s="27"/>
      <c r="H52" s="27"/>
      <c r="I52" s="27" t="s">
        <v>79</v>
      </c>
      <c r="J52" s="27"/>
      <c r="K52" s="27"/>
      <c r="L52" s="27"/>
      <c r="M52" s="27"/>
      <c r="N52" s="27"/>
      <c r="O52" s="27"/>
      <c r="P52" s="27"/>
      <c r="Q52" s="28" t="s">
        <v>80</v>
      </c>
      <c r="R52" s="28"/>
      <c r="S52" s="28"/>
      <c r="T52" s="28"/>
      <c r="U52" s="28"/>
      <c r="V52" s="28"/>
      <c r="W52" s="28"/>
    </row>
  </sheetData>
  <sheetProtection sheet="1" objects="1" scenarios="1" formatColumns="0" formatRows="0"/>
  <mergeCells count="26">
    <mergeCell ref="S2:V2"/>
    <mergeCell ref="S3:V3"/>
    <mergeCell ref="E7:H7"/>
    <mergeCell ref="I7:K7"/>
    <mergeCell ref="N7:Q7"/>
    <mergeCell ref="R7:V7"/>
    <mergeCell ref="A40:F40"/>
    <mergeCell ref="A41:W41"/>
    <mergeCell ref="A43:F43"/>
    <mergeCell ref="A44:F44"/>
    <mergeCell ref="A45:F45"/>
    <mergeCell ref="A46:F46"/>
    <mergeCell ref="A47:F47"/>
    <mergeCell ref="A48:F48"/>
    <mergeCell ref="A49:F49"/>
    <mergeCell ref="I43:O43"/>
    <mergeCell ref="I44:O44"/>
    <mergeCell ref="I45:O45"/>
    <mergeCell ref="I46:O46"/>
    <mergeCell ref="I47:O47"/>
    <mergeCell ref="I48:O48"/>
    <mergeCell ref="A50:W50"/>
    <mergeCell ref="A51:W51"/>
    <mergeCell ref="A52:H52"/>
    <mergeCell ref="I52:P52"/>
    <mergeCell ref="Q52:W52"/>
  </mergeCells>
  <conditionalFormatting sqref="A9:W39">
    <cfRule type="expression" dxfId="0" priority="1" stopIfTrue="1">
      <formula>$B9=""</formula>
    </cfRule>
    <cfRule type="expression" dxfId="4" priority="7">
      <formula>AND($B9&lt;&gt;"",OR(WEEKDAY($B9,2)=7,$D9&lt;&gt;""))</formula>
    </cfRule>
    <cfRule type="expression" dxfId="5" priority="8">
      <formula>AND($B9&lt;&gt;"",WEEKDAY($B9,2)=6)</formula>
    </cfRule>
  </conditionalFormatting>
  <conditionalFormatting sqref="D9:D39">
    <cfRule type="expression" dxfId="3" priority="6">
      <formula>AND($B9&lt;&gt;"",WEEKDAY($B9,2)=6,$D9&lt;&gt;"")</formula>
    </cfRule>
  </conditionalFormatting>
  <conditionalFormatting sqref="E10:E39">
    <cfRule type="expression" dxfId="2" priority="5">
      <formula>AND($B10&lt;&gt;"",$B9&lt;&gt;"",$E10&lt;&gt;"",$E9&lt;&gt;"",$F9&lt;&gt;"",ROUND((($B10+$E10)-($B9+$F9+IF($F9&lt;$E9,1,0)))*1440,0)&lt;660)</formula>
    </cfRule>
  </conditionalFormatting>
  <conditionalFormatting sqref="E9:F39">
    <cfRule type="expression" dxfId="2" priority="3">
      <formula>OR(AND($E9&lt;&gt;"",$F9=""),AND($E9="",$F9&lt;&gt;""))</formula>
    </cfRule>
  </conditionalFormatting>
  <conditionalFormatting sqref="E9:F39 M9:M39 R9:R39">
    <cfRule type="expression" dxfId="2" priority="4">
      <formula>AND($E9&lt;&gt;"",$F9&lt;&gt;"",OR($M9&lt;&gt;"",$R9&lt;&gt;""))</formula>
    </cfRule>
  </conditionalFormatting>
  <conditionalFormatting sqref="I9:K39">
    <cfRule type="expression" dxfId="1" priority="2">
      <formula>AND(N($I9)&gt;0,OR($J9&lt;&gt;"",$K9&lt;&gt;""),ROUND(N($J9)+N($K9),2)&lt;&gt;ROUND(N($I9),2))</formula>
    </cfRule>
  </conditionalFormatting>
  <dataValidations count="4">
    <dataValidation type="time" allowBlank="1" showInputMessage="1" showErrorMessage="1" errorTitle="Godzina" error="Wpisz godzinę od 0:00 do 23:59, np. 7:00." sqref="E9:F39 N9:O39">
      <formula1>0</formula1>
      <formula2>0.999988425925926</formula2>
    </dataValidation>
    <dataValidation type="list" errorStyle="information" allowBlank="1" showInputMessage="1" showErrorMessage="1" errorTitle="Spoza listy" error="Wpis spoza listy. Możesz go zostawić." sqref="M9:M39">
      <formula1>"W5,WN,WŚ,ND"</formula1>
    </dataValidation>
    <dataValidation type="list" errorStyle="information" allowBlank="1" showInputMessage="1" showErrorMessage="1" errorTitle="Spoza listy" error="Wpis spoza listy. Możesz go zostawić." sqref="R9:R39">
      <formula1>"UW,UŻ,CH,OP,UB,UO"</formula1>
    </dataValidation>
    <dataValidation type="list" errorStyle="information" allowBlank="1" showInputMessage="1" showErrorMessage="1" errorTitle="Spoza listy" error="Wpis spoza listy. Możesz go zostawić." sqref="T9:T39">
      <formula1>"art. 188,sprawy osobiste,siła wyższa,inne"</formula1>
    </dataValidation>
  </dataValidations>
  <pageMargins left="0.197" right="0.197" top="0.197" bottom="0.197" header="0.3" footer="0.3"/>
  <pageSetup paperSize="9" orientation="landscape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2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4.7109375" customWidth="1"/>
    <col min="2" max="2" width="9.7109375" customWidth="1"/>
    <col min="3" max="3" width="5.7109375" customWidth="1"/>
    <col min="4" max="4" width="14.7109375" customWidth="1"/>
    <col min="5" max="6" width="8.7109375" customWidth="1"/>
    <col min="7" max="16" width="7.7109375" customWidth="1"/>
    <col min="17" max="17" width="12.7109375" customWidth="1"/>
    <col min="18" max="18" width="7.7109375" customWidth="1"/>
    <col min="19" max="19" width="6.7109375" customWidth="1"/>
    <col min="20" max="20" width="10.7109375" customWidth="1"/>
    <col min="21" max="21" width="6.7109375" customWidth="1"/>
    <col min="22" max="22" width="7.7109375" customWidth="1"/>
    <col min="23" max="23" width="22.7109375" customWidth="1"/>
    <col min="27" max="27" width="10.7109375" hidden="1" customWidth="1"/>
  </cols>
  <sheetData>
    <row r="1" spans="1:27">
      <c r="A1" s="3" t="s">
        <v>31</v>
      </c>
      <c r="AA1" s="10">
        <f>DATE(Rok,7,1)</f>
        <v>46204</v>
      </c>
    </row>
    <row r="2" spans="1:27">
      <c r="A2" t="str">
        <f>"Miesiąc: "&amp;"lipiec"&amp;" "&amp;Rok</f>
        <v>Miesiąc: lipiec 2026</v>
      </c>
      <c r="S2" s="11" t="s">
        <v>32</v>
      </c>
      <c r="T2" s="11"/>
      <c r="U2" s="11"/>
      <c r="V2" s="11"/>
      <c r="W2" s="12">
        <f>ROUND(Etat*8*(NETWORKDAYS(AA1,AA2,SwietaData)-SUMPRODUCT((SwietaData&gt;=AA1)*(SwietaData&lt;=AA2)*(WEEKDAY(SwietaData,2)=6))),2)</f>
        <v>184</v>
      </c>
      <c r="AA2" s="10">
        <f>EOMONTH(AA1,0)</f>
        <v>46234</v>
      </c>
    </row>
    <row r="3" spans="1:27">
      <c r="A3" t="str">
        <f>"Pracownik: "&amp;Pracownik</f>
        <v>Pracownik: </v>
      </c>
      <c r="G3" t="str">
        <f>"Stanowisko: "&amp;Stanowisko</f>
        <v>Stanowisko: </v>
      </c>
      <c r="S3" s="11" t="s">
        <v>33</v>
      </c>
      <c r="T3" s="11"/>
      <c r="U3" s="11"/>
      <c r="V3" s="11"/>
      <c r="W3" s="13">
        <f>IF(Etat&gt;0,W2/(8*Etat),"")</f>
        <v>23.0</v>
      </c>
    </row>
    <row r="4" spans="1:27">
      <c r="A4" t="str">
        <f>"Pracodawca: "&amp;Pracodawca</f>
        <v>Pracodawca: </v>
      </c>
      <c r="G4" t="str">
        <f>"Etat: "&amp;ROUND(Etat,2)&amp;"   Rozkład: "&amp;Rozklad</f>
        <v>Etat: 1   Rozkład: </v>
      </c>
    </row>
    <row r="5" spans="1:27">
      <c r="A5" t="str">
        <f>"Okres rozliczeniowy: "&amp;Okres&amp;"   Pora nocna: "&amp;RIGHT("0"&amp;INT(ROUND((NocOd)*1440,0)/60),2)&amp;":"&amp;RIGHT("0"&amp;MOD(ROUND((NocOd)*1440,0),60),2)&amp;"-"&amp;RIGHT("0"&amp;INT(ROUND((MOD(NocOd+8/24,1))*1440,0)/60),2)&amp;":"&amp;RIGHT("0"&amp;MOD(ROUND((MOD(NocOd+8/24,1))*1440,0),60),2)</f>
        <v>Okres rozliczeniowy: 1 miesiąc   Pora nocna: 22:00-06:00</v>
      </c>
    </row>
    <row r="7" spans="1:27">
      <c r="A7" s="14"/>
      <c r="B7" s="14"/>
      <c r="C7" s="14"/>
      <c r="D7" s="14"/>
      <c r="E7" s="14" t="s">
        <v>57</v>
      </c>
      <c r="F7" s="14"/>
      <c r="G7" s="14"/>
      <c r="H7" s="14"/>
      <c r="I7" s="14" t="s">
        <v>58</v>
      </c>
      <c r="J7" s="14"/>
      <c r="K7" s="14"/>
      <c r="L7" s="14"/>
      <c r="M7" s="14"/>
      <c r="N7" s="14" t="s">
        <v>59</v>
      </c>
      <c r="O7" s="14"/>
      <c r="P7" s="14"/>
      <c r="Q7" s="14"/>
      <c r="R7" s="14" t="s">
        <v>60</v>
      </c>
      <c r="S7" s="14"/>
      <c r="T7" s="14"/>
      <c r="U7" s="14"/>
      <c r="V7" s="14"/>
      <c r="W7" s="14"/>
    </row>
    <row r="8" spans="1:27" ht="58" customHeight="1">
      <c r="A8" s="14" t="s">
        <v>34</v>
      </c>
      <c r="B8" s="14" t="s">
        <v>35</v>
      </c>
      <c r="C8" s="14" t="s">
        <v>36</v>
      </c>
      <c r="D8" s="14" t="s">
        <v>37</v>
      </c>
      <c r="E8" s="14" t="s">
        <v>38</v>
      </c>
      <c r="F8" s="14" t="s">
        <v>39</v>
      </c>
      <c r="G8" s="14" t="s">
        <v>40</v>
      </c>
      <c r="H8" s="14" t="s">
        <v>41</v>
      </c>
      <c r="I8" s="14" t="s">
        <v>42</v>
      </c>
      <c r="J8" s="14" t="s">
        <v>43</v>
      </c>
      <c r="K8" s="14" t="s">
        <v>44</v>
      </c>
      <c r="L8" s="14" t="s">
        <v>45</v>
      </c>
      <c r="M8" s="14" t="s">
        <v>46</v>
      </c>
      <c r="N8" s="14" t="s">
        <v>47</v>
      </c>
      <c r="O8" s="14" t="s">
        <v>48</v>
      </c>
      <c r="P8" s="14" t="s">
        <v>49</v>
      </c>
      <c r="Q8" s="14" t="s">
        <v>50</v>
      </c>
      <c r="R8" s="14" t="s">
        <v>51</v>
      </c>
      <c r="S8" s="14" t="s">
        <v>52</v>
      </c>
      <c r="T8" s="14" t="s">
        <v>53</v>
      </c>
      <c r="U8" s="14" t="s">
        <v>54</v>
      </c>
      <c r="V8" s="14" t="s">
        <v>55</v>
      </c>
      <c r="W8" s="14" t="s">
        <v>56</v>
      </c>
    </row>
    <row r="9" spans="1:27">
      <c r="A9" s="15">
        <v>1</v>
      </c>
      <c r="B9" s="10">
        <f>IF(A9&gt;DAY($AA$2),"",DATE(Rok,7,A9))</f>
        <v>46204</v>
      </c>
      <c r="C9" s="15" t="str">
        <f>IF(B9="","",CHOOSE(WEEKDAY(B9,2),"pon","wt","śr","czw","pt","sob","nd"))</f>
        <v>śr</v>
      </c>
      <c r="D9" s="16">
        <f>IF(B9="","",IFERROR(INDEX(SwietaNazwa,MATCH(B9,SwietaData,0)),""))</f>
        <v/>
      </c>
      <c r="E9" s="17"/>
      <c r="F9" s="17"/>
      <c r="G9" s="18">
        <f>IF(OR(E9="",F9=""),"",ROUND(MOD(F9-E9,1)*24,2))</f>
        <v/>
      </c>
      <c r="H9" s="18">
        <f>IF(OR(E9="",F9=""),"",ROUND(24*(MAX(0,MIN(IF(F9&lt;E9,F9+1,F9),NocOd-1+8/24)-MAX(E9,NocOd-1))+MAX(0,MIN(IF(F9&lt;E9,F9+1,F9),NocOd+8/24)-MAX(E9,NocOd))),2))</f>
        <v/>
      </c>
      <c r="I9" s="18">
        <f>IF(G9="","",MAX(0,G9-NormaDoby))</f>
        <v/>
      </c>
      <c r="J9" s="19"/>
      <c r="K9" s="19"/>
      <c r="L9" s="18">
        <f>IF(OR(G9="",B9=""),"",IF(OR(WEEKDAY(B9,2)=7,D9&lt;&gt;""),G9,""))</f>
        <v/>
      </c>
      <c r="M9" s="20"/>
      <c r="N9" s="17"/>
      <c r="O9" s="17"/>
      <c r="P9" s="18">
        <f>IF(OR(N9="",O9=""),"",ROUND(MOD(O9-N9,1)*24,2))</f>
        <v/>
      </c>
      <c r="Q9" s="20"/>
      <c r="R9" s="20"/>
      <c r="S9" s="19"/>
      <c r="T9" s="20"/>
      <c r="U9" s="19"/>
      <c r="V9" s="19"/>
      <c r="W9" s="20">
        <f>IF(B9="","",IF(AND(N(I9)&gt;0,OR(J9&lt;&gt;"",K9&lt;&gt;""),ROUND(N(J9)+N(K9),2)&lt;&gt;ROUND(N(I9),2)),"podział nadgodzin nie zgadza się z sumą",IF(AND(B9&lt;&gt;"",WEEKDAY(B9,2)=6,D9&lt;&gt;""),"dzień wolny za to święto - wyznacz w tym okresie","")))</f>
        <v/>
      </c>
    </row>
    <row r="10" spans="1:27">
      <c r="A10" s="15">
        <v>2</v>
      </c>
      <c r="B10" s="10">
        <f>IF(A10&gt;DAY($AA$2),"",DATE(Rok,7,A10))</f>
        <v>46205</v>
      </c>
      <c r="C10" s="15" t="str">
        <f>IF(B10="","",CHOOSE(WEEKDAY(B10,2),"pon","wt","śr","czw","pt","sob","nd"))</f>
        <v>czw</v>
      </c>
      <c r="D10" s="16">
        <f>IF(B10="","",IFERROR(INDEX(SwietaNazwa,MATCH(B10,SwietaData,0)),""))</f>
        <v/>
      </c>
      <c r="E10" s="17"/>
      <c r="F10" s="17"/>
      <c r="G10" s="18">
        <f>IF(OR(E10="",F10=""),"",ROUND(MOD(F10-E10,1)*24,2))</f>
        <v/>
      </c>
      <c r="H10" s="18">
        <f>IF(OR(E10="",F10=""),"",ROUND(24*(MAX(0,MIN(IF(F10&lt;E10,F10+1,F10),NocOd-1+8/24)-MAX(E10,NocOd-1))+MAX(0,MIN(IF(F10&lt;E10,F10+1,F10),NocOd+8/24)-MAX(E10,NocOd))),2))</f>
        <v/>
      </c>
      <c r="I10" s="18">
        <f>IF(G10="","",MAX(0,G10-NormaDoby))</f>
        <v/>
      </c>
      <c r="J10" s="19"/>
      <c r="K10" s="19"/>
      <c r="L10" s="18">
        <f>IF(OR(G10="",B10=""),"",IF(OR(WEEKDAY(B10,2)=7,D10&lt;&gt;""),G10,""))</f>
        <v/>
      </c>
      <c r="M10" s="20"/>
      <c r="N10" s="17"/>
      <c r="O10" s="17"/>
      <c r="P10" s="18">
        <f>IF(OR(N10="",O10=""),"",ROUND(MOD(O10-N10,1)*24,2))</f>
        <v/>
      </c>
      <c r="Q10" s="20"/>
      <c r="R10" s="20"/>
      <c r="S10" s="19"/>
      <c r="T10" s="20"/>
      <c r="U10" s="19"/>
      <c r="V10" s="19"/>
      <c r="W10" s="20">
        <f>IF(B10="","",IF(AND(N(I10)&gt;0,OR(J10&lt;&gt;"",K10&lt;&gt;""),ROUND(N(J10)+N(K10),2)&lt;&gt;ROUND(N(I10),2)),"podział nadgodzin nie zgadza się z sumą",IF(AND(B10&lt;&gt;"",WEEKDAY(B10,2)=6,D10&lt;&gt;""),"dzień wolny za to święto - wyznacz w tym okresie","")))</f>
        <v/>
      </c>
    </row>
    <row r="11" spans="1:27">
      <c r="A11" s="15">
        <v>3</v>
      </c>
      <c r="B11" s="10">
        <f>IF(A11&gt;DAY($AA$2),"",DATE(Rok,7,A11))</f>
        <v>46206</v>
      </c>
      <c r="C11" s="15" t="str">
        <f>IF(B11="","",CHOOSE(WEEKDAY(B11,2),"pon","wt","śr","czw","pt","sob","nd"))</f>
        <v>pt</v>
      </c>
      <c r="D11" s="16">
        <f>IF(B11="","",IFERROR(INDEX(SwietaNazwa,MATCH(B11,SwietaData,0)),""))</f>
        <v/>
      </c>
      <c r="E11" s="17"/>
      <c r="F11" s="17"/>
      <c r="G11" s="18">
        <f>IF(OR(E11="",F11=""),"",ROUND(MOD(F11-E11,1)*24,2))</f>
        <v/>
      </c>
      <c r="H11" s="18">
        <f>IF(OR(E11="",F11=""),"",ROUND(24*(MAX(0,MIN(IF(F11&lt;E11,F11+1,F11),NocOd-1+8/24)-MAX(E11,NocOd-1))+MAX(0,MIN(IF(F11&lt;E11,F11+1,F11),NocOd+8/24)-MAX(E11,NocOd))),2))</f>
        <v/>
      </c>
      <c r="I11" s="18">
        <f>IF(G11="","",MAX(0,G11-NormaDoby))</f>
        <v/>
      </c>
      <c r="J11" s="19"/>
      <c r="K11" s="19"/>
      <c r="L11" s="18">
        <f>IF(OR(G11="",B11=""),"",IF(OR(WEEKDAY(B11,2)=7,D11&lt;&gt;""),G11,""))</f>
        <v/>
      </c>
      <c r="M11" s="20"/>
      <c r="N11" s="17"/>
      <c r="O11" s="17"/>
      <c r="P11" s="18">
        <f>IF(OR(N11="",O11=""),"",ROUND(MOD(O11-N11,1)*24,2))</f>
        <v/>
      </c>
      <c r="Q11" s="20"/>
      <c r="R11" s="20"/>
      <c r="S11" s="19"/>
      <c r="T11" s="20"/>
      <c r="U11" s="19"/>
      <c r="V11" s="19"/>
      <c r="W11" s="20">
        <f>IF(B11="","",IF(AND(N(I11)&gt;0,OR(J11&lt;&gt;"",K11&lt;&gt;""),ROUND(N(J11)+N(K11),2)&lt;&gt;ROUND(N(I11),2)),"podział nadgodzin nie zgadza się z sumą",IF(AND(B11&lt;&gt;"",WEEKDAY(B11,2)=6,D11&lt;&gt;""),"dzień wolny za to święto - wyznacz w tym okresie","")))</f>
        <v/>
      </c>
    </row>
    <row r="12" spans="1:27">
      <c r="A12" s="15">
        <v>4</v>
      </c>
      <c r="B12" s="10">
        <f>IF(A12&gt;DAY($AA$2),"",DATE(Rok,7,A12))</f>
        <v>46207</v>
      </c>
      <c r="C12" s="15" t="str">
        <f>IF(B12="","",CHOOSE(WEEKDAY(B12,2),"pon","wt","śr","czw","pt","sob","nd"))</f>
        <v>sob</v>
      </c>
      <c r="D12" s="16">
        <f>IF(B12="","",IFERROR(INDEX(SwietaNazwa,MATCH(B12,SwietaData,0)),""))</f>
        <v/>
      </c>
      <c r="E12" s="17"/>
      <c r="F12" s="17"/>
      <c r="G12" s="18">
        <f>IF(OR(E12="",F12=""),"",ROUND(MOD(F12-E12,1)*24,2))</f>
        <v/>
      </c>
      <c r="H12" s="18">
        <f>IF(OR(E12="",F12=""),"",ROUND(24*(MAX(0,MIN(IF(F12&lt;E12,F12+1,F12),NocOd-1+8/24)-MAX(E12,NocOd-1))+MAX(0,MIN(IF(F12&lt;E12,F12+1,F12),NocOd+8/24)-MAX(E12,NocOd))),2))</f>
        <v/>
      </c>
      <c r="I12" s="18">
        <f>IF(G12="","",MAX(0,G12-NormaDoby))</f>
        <v/>
      </c>
      <c r="J12" s="19"/>
      <c r="K12" s="19"/>
      <c r="L12" s="18">
        <f>IF(OR(G12="",B12=""),"",IF(OR(WEEKDAY(B12,2)=7,D12&lt;&gt;""),G12,""))</f>
        <v/>
      </c>
      <c r="M12" s="20"/>
      <c r="N12" s="17"/>
      <c r="O12" s="17"/>
      <c r="P12" s="18">
        <f>IF(OR(N12="",O12=""),"",ROUND(MOD(O12-N12,1)*24,2))</f>
        <v/>
      </c>
      <c r="Q12" s="20"/>
      <c r="R12" s="20"/>
      <c r="S12" s="19"/>
      <c r="T12" s="20"/>
      <c r="U12" s="19"/>
      <c r="V12" s="19"/>
      <c r="W12" s="20">
        <f>IF(B12="","",IF(AND(N(I12)&gt;0,OR(J12&lt;&gt;"",K12&lt;&gt;""),ROUND(N(J12)+N(K12),2)&lt;&gt;ROUND(N(I12),2)),"podział nadgodzin nie zgadza się z sumą",IF(AND(B12&lt;&gt;"",WEEKDAY(B12,2)=6,D12&lt;&gt;""),"dzień wolny za to święto - wyznacz w tym okresie","")))</f>
        <v/>
      </c>
    </row>
    <row r="13" spans="1:27">
      <c r="A13" s="15">
        <v>5</v>
      </c>
      <c r="B13" s="10">
        <f>IF(A13&gt;DAY($AA$2),"",DATE(Rok,7,A13))</f>
        <v>46208</v>
      </c>
      <c r="C13" s="15" t="str">
        <f>IF(B13="","",CHOOSE(WEEKDAY(B13,2),"pon","wt","śr","czw","pt","sob","nd"))</f>
        <v>nd</v>
      </c>
      <c r="D13" s="16">
        <f>IF(B13="","",IFERROR(INDEX(SwietaNazwa,MATCH(B13,SwietaData,0)),""))</f>
        <v/>
      </c>
      <c r="E13" s="17"/>
      <c r="F13" s="17"/>
      <c r="G13" s="18">
        <f>IF(OR(E13="",F13=""),"",ROUND(MOD(F13-E13,1)*24,2))</f>
        <v/>
      </c>
      <c r="H13" s="18">
        <f>IF(OR(E13="",F13=""),"",ROUND(24*(MAX(0,MIN(IF(F13&lt;E13,F13+1,F13),NocOd-1+8/24)-MAX(E13,NocOd-1))+MAX(0,MIN(IF(F13&lt;E13,F13+1,F13),NocOd+8/24)-MAX(E13,NocOd))),2))</f>
        <v/>
      </c>
      <c r="I13" s="18">
        <f>IF(G13="","",MAX(0,G13-NormaDoby))</f>
        <v/>
      </c>
      <c r="J13" s="19"/>
      <c r="K13" s="19"/>
      <c r="L13" s="18">
        <f>IF(OR(G13="",B13=""),"",IF(OR(WEEKDAY(B13,2)=7,D13&lt;&gt;""),G13,""))</f>
        <v/>
      </c>
      <c r="M13" s="20"/>
      <c r="N13" s="17"/>
      <c r="O13" s="17"/>
      <c r="P13" s="18">
        <f>IF(OR(N13="",O13=""),"",ROUND(MOD(O13-N13,1)*24,2))</f>
        <v/>
      </c>
      <c r="Q13" s="20"/>
      <c r="R13" s="20"/>
      <c r="S13" s="19"/>
      <c r="T13" s="20"/>
      <c r="U13" s="19"/>
      <c r="V13" s="19"/>
      <c r="W13" s="20">
        <f>IF(B13="","",IF(AND(N(I13)&gt;0,OR(J13&lt;&gt;"",K13&lt;&gt;""),ROUND(N(J13)+N(K13),2)&lt;&gt;ROUND(N(I13),2)),"podział nadgodzin nie zgadza się z sumą",IF(AND(B13&lt;&gt;"",WEEKDAY(B13,2)=6,D13&lt;&gt;""),"dzień wolny za to święto - wyznacz w tym okresie","")))</f>
        <v/>
      </c>
    </row>
    <row r="14" spans="1:27">
      <c r="A14" s="15">
        <v>6</v>
      </c>
      <c r="B14" s="10">
        <f>IF(A14&gt;DAY($AA$2),"",DATE(Rok,7,A14))</f>
        <v>46209</v>
      </c>
      <c r="C14" s="15" t="str">
        <f>IF(B14="","",CHOOSE(WEEKDAY(B14,2),"pon","wt","śr","czw","pt","sob","nd"))</f>
        <v>pon</v>
      </c>
      <c r="D14" s="16">
        <f>IF(B14="","",IFERROR(INDEX(SwietaNazwa,MATCH(B14,SwietaData,0)),""))</f>
        <v/>
      </c>
      <c r="E14" s="17"/>
      <c r="F14" s="17"/>
      <c r="G14" s="18">
        <f>IF(OR(E14="",F14=""),"",ROUND(MOD(F14-E14,1)*24,2))</f>
        <v/>
      </c>
      <c r="H14" s="18">
        <f>IF(OR(E14="",F14=""),"",ROUND(24*(MAX(0,MIN(IF(F14&lt;E14,F14+1,F14),NocOd-1+8/24)-MAX(E14,NocOd-1))+MAX(0,MIN(IF(F14&lt;E14,F14+1,F14),NocOd+8/24)-MAX(E14,NocOd))),2))</f>
        <v/>
      </c>
      <c r="I14" s="18">
        <f>IF(G14="","",MAX(0,G14-NormaDoby))</f>
        <v/>
      </c>
      <c r="J14" s="19"/>
      <c r="K14" s="19"/>
      <c r="L14" s="18">
        <f>IF(OR(G14="",B14=""),"",IF(OR(WEEKDAY(B14,2)=7,D14&lt;&gt;""),G14,""))</f>
        <v/>
      </c>
      <c r="M14" s="20"/>
      <c r="N14" s="17"/>
      <c r="O14" s="17"/>
      <c r="P14" s="18">
        <f>IF(OR(N14="",O14=""),"",ROUND(MOD(O14-N14,1)*24,2))</f>
        <v/>
      </c>
      <c r="Q14" s="20"/>
      <c r="R14" s="20"/>
      <c r="S14" s="19"/>
      <c r="T14" s="20"/>
      <c r="U14" s="19"/>
      <c r="V14" s="19"/>
      <c r="W14" s="20">
        <f>IF(B14="","",IF(AND(N(I14)&gt;0,OR(J14&lt;&gt;"",K14&lt;&gt;""),ROUND(N(J14)+N(K14),2)&lt;&gt;ROUND(N(I14),2)),"podział nadgodzin nie zgadza się z sumą",IF(AND(B14&lt;&gt;"",WEEKDAY(B14,2)=6,D14&lt;&gt;""),"dzień wolny za to święto - wyznacz w tym okresie","")))</f>
        <v/>
      </c>
    </row>
    <row r="15" spans="1:27">
      <c r="A15" s="15">
        <v>7</v>
      </c>
      <c r="B15" s="10">
        <f>IF(A15&gt;DAY($AA$2),"",DATE(Rok,7,A15))</f>
        <v>46210</v>
      </c>
      <c r="C15" s="15" t="str">
        <f>IF(B15="","",CHOOSE(WEEKDAY(B15,2),"pon","wt","śr","czw","pt","sob","nd"))</f>
        <v>wt</v>
      </c>
      <c r="D15" s="16">
        <f>IF(B15="","",IFERROR(INDEX(SwietaNazwa,MATCH(B15,SwietaData,0)),""))</f>
        <v/>
      </c>
      <c r="E15" s="17"/>
      <c r="F15" s="17"/>
      <c r="G15" s="18">
        <f>IF(OR(E15="",F15=""),"",ROUND(MOD(F15-E15,1)*24,2))</f>
        <v/>
      </c>
      <c r="H15" s="18">
        <f>IF(OR(E15="",F15=""),"",ROUND(24*(MAX(0,MIN(IF(F15&lt;E15,F15+1,F15),NocOd-1+8/24)-MAX(E15,NocOd-1))+MAX(0,MIN(IF(F15&lt;E15,F15+1,F15),NocOd+8/24)-MAX(E15,NocOd))),2))</f>
        <v/>
      </c>
      <c r="I15" s="18">
        <f>IF(G15="","",MAX(0,G15-NormaDoby))</f>
        <v/>
      </c>
      <c r="J15" s="19"/>
      <c r="K15" s="19"/>
      <c r="L15" s="18">
        <f>IF(OR(G15="",B15=""),"",IF(OR(WEEKDAY(B15,2)=7,D15&lt;&gt;""),G15,""))</f>
        <v/>
      </c>
      <c r="M15" s="20"/>
      <c r="N15" s="17"/>
      <c r="O15" s="17"/>
      <c r="P15" s="18">
        <f>IF(OR(N15="",O15=""),"",ROUND(MOD(O15-N15,1)*24,2))</f>
        <v/>
      </c>
      <c r="Q15" s="20"/>
      <c r="R15" s="20"/>
      <c r="S15" s="19"/>
      <c r="T15" s="20"/>
      <c r="U15" s="19"/>
      <c r="V15" s="19"/>
      <c r="W15" s="20">
        <f>IF(B15="","",IF(AND(N(I15)&gt;0,OR(J15&lt;&gt;"",K15&lt;&gt;""),ROUND(N(J15)+N(K15),2)&lt;&gt;ROUND(N(I15),2)),"podział nadgodzin nie zgadza się z sumą",IF(AND(B15&lt;&gt;"",WEEKDAY(B15,2)=6,D15&lt;&gt;""),"dzień wolny za to święto - wyznacz w tym okresie","")))</f>
        <v/>
      </c>
    </row>
    <row r="16" spans="1:27">
      <c r="A16" s="15">
        <v>8</v>
      </c>
      <c r="B16" s="10">
        <f>IF(A16&gt;DAY($AA$2),"",DATE(Rok,7,A16))</f>
        <v>46211</v>
      </c>
      <c r="C16" s="15" t="str">
        <f>IF(B16="","",CHOOSE(WEEKDAY(B16,2),"pon","wt","śr","czw","pt","sob","nd"))</f>
        <v>śr</v>
      </c>
      <c r="D16" s="16">
        <f>IF(B16="","",IFERROR(INDEX(SwietaNazwa,MATCH(B16,SwietaData,0)),""))</f>
        <v/>
      </c>
      <c r="E16" s="17"/>
      <c r="F16" s="17"/>
      <c r="G16" s="18">
        <f>IF(OR(E16="",F16=""),"",ROUND(MOD(F16-E16,1)*24,2))</f>
        <v/>
      </c>
      <c r="H16" s="18">
        <f>IF(OR(E16="",F16=""),"",ROUND(24*(MAX(0,MIN(IF(F16&lt;E16,F16+1,F16),NocOd-1+8/24)-MAX(E16,NocOd-1))+MAX(0,MIN(IF(F16&lt;E16,F16+1,F16),NocOd+8/24)-MAX(E16,NocOd))),2))</f>
        <v/>
      </c>
      <c r="I16" s="18">
        <f>IF(G16="","",MAX(0,G16-NormaDoby))</f>
        <v/>
      </c>
      <c r="J16" s="19"/>
      <c r="K16" s="19"/>
      <c r="L16" s="18">
        <f>IF(OR(G16="",B16=""),"",IF(OR(WEEKDAY(B16,2)=7,D16&lt;&gt;""),G16,""))</f>
        <v/>
      </c>
      <c r="M16" s="20"/>
      <c r="N16" s="17"/>
      <c r="O16" s="17"/>
      <c r="P16" s="18">
        <f>IF(OR(N16="",O16=""),"",ROUND(MOD(O16-N16,1)*24,2))</f>
        <v/>
      </c>
      <c r="Q16" s="20"/>
      <c r="R16" s="20"/>
      <c r="S16" s="19"/>
      <c r="T16" s="20"/>
      <c r="U16" s="19"/>
      <c r="V16" s="19"/>
      <c r="W16" s="20">
        <f>IF(B16="","",IF(AND(N(I16)&gt;0,OR(J16&lt;&gt;"",K16&lt;&gt;""),ROUND(N(J16)+N(K16),2)&lt;&gt;ROUND(N(I16),2)),"podział nadgodzin nie zgadza się z sumą",IF(AND(B16&lt;&gt;"",WEEKDAY(B16,2)=6,D16&lt;&gt;""),"dzień wolny za to święto - wyznacz w tym okresie","")))</f>
        <v/>
      </c>
    </row>
    <row r="17" spans="1:23">
      <c r="A17" s="15">
        <v>9</v>
      </c>
      <c r="B17" s="10">
        <f>IF(A17&gt;DAY($AA$2),"",DATE(Rok,7,A17))</f>
        <v>46212</v>
      </c>
      <c r="C17" s="15" t="str">
        <f>IF(B17="","",CHOOSE(WEEKDAY(B17,2),"pon","wt","śr","czw","pt","sob","nd"))</f>
        <v>czw</v>
      </c>
      <c r="D17" s="16">
        <f>IF(B17="","",IFERROR(INDEX(SwietaNazwa,MATCH(B17,SwietaData,0)),""))</f>
        <v/>
      </c>
      <c r="E17" s="17"/>
      <c r="F17" s="17"/>
      <c r="G17" s="18">
        <f>IF(OR(E17="",F17=""),"",ROUND(MOD(F17-E17,1)*24,2))</f>
        <v/>
      </c>
      <c r="H17" s="18">
        <f>IF(OR(E17="",F17=""),"",ROUND(24*(MAX(0,MIN(IF(F17&lt;E17,F17+1,F17),NocOd-1+8/24)-MAX(E17,NocOd-1))+MAX(0,MIN(IF(F17&lt;E17,F17+1,F17),NocOd+8/24)-MAX(E17,NocOd))),2))</f>
        <v/>
      </c>
      <c r="I17" s="18">
        <f>IF(G17="","",MAX(0,G17-NormaDoby))</f>
        <v/>
      </c>
      <c r="J17" s="19"/>
      <c r="K17" s="19"/>
      <c r="L17" s="18">
        <f>IF(OR(G17="",B17=""),"",IF(OR(WEEKDAY(B17,2)=7,D17&lt;&gt;""),G17,""))</f>
        <v/>
      </c>
      <c r="M17" s="20"/>
      <c r="N17" s="17"/>
      <c r="O17" s="17"/>
      <c r="P17" s="18">
        <f>IF(OR(N17="",O17=""),"",ROUND(MOD(O17-N17,1)*24,2))</f>
        <v/>
      </c>
      <c r="Q17" s="20"/>
      <c r="R17" s="20"/>
      <c r="S17" s="19"/>
      <c r="T17" s="20"/>
      <c r="U17" s="19"/>
      <c r="V17" s="19"/>
      <c r="W17" s="20">
        <f>IF(B17="","",IF(AND(N(I17)&gt;0,OR(J17&lt;&gt;"",K17&lt;&gt;""),ROUND(N(J17)+N(K17),2)&lt;&gt;ROUND(N(I17),2)),"podział nadgodzin nie zgadza się z sumą",IF(AND(B17&lt;&gt;"",WEEKDAY(B17,2)=6,D17&lt;&gt;""),"dzień wolny za to święto - wyznacz w tym okresie","")))</f>
        <v/>
      </c>
    </row>
    <row r="18" spans="1:23">
      <c r="A18" s="15">
        <v>10</v>
      </c>
      <c r="B18" s="10">
        <f>IF(A18&gt;DAY($AA$2),"",DATE(Rok,7,A18))</f>
        <v>46213</v>
      </c>
      <c r="C18" s="15" t="str">
        <f>IF(B18="","",CHOOSE(WEEKDAY(B18,2),"pon","wt","śr","czw","pt","sob","nd"))</f>
        <v>pt</v>
      </c>
      <c r="D18" s="16">
        <f>IF(B18="","",IFERROR(INDEX(SwietaNazwa,MATCH(B18,SwietaData,0)),""))</f>
        <v/>
      </c>
      <c r="E18" s="17"/>
      <c r="F18" s="17"/>
      <c r="G18" s="18">
        <f>IF(OR(E18="",F18=""),"",ROUND(MOD(F18-E18,1)*24,2))</f>
        <v/>
      </c>
      <c r="H18" s="18">
        <f>IF(OR(E18="",F18=""),"",ROUND(24*(MAX(0,MIN(IF(F18&lt;E18,F18+1,F18),NocOd-1+8/24)-MAX(E18,NocOd-1))+MAX(0,MIN(IF(F18&lt;E18,F18+1,F18),NocOd+8/24)-MAX(E18,NocOd))),2))</f>
        <v/>
      </c>
      <c r="I18" s="18">
        <f>IF(G18="","",MAX(0,G18-NormaDoby))</f>
        <v/>
      </c>
      <c r="J18" s="19"/>
      <c r="K18" s="19"/>
      <c r="L18" s="18">
        <f>IF(OR(G18="",B18=""),"",IF(OR(WEEKDAY(B18,2)=7,D18&lt;&gt;""),G18,""))</f>
        <v/>
      </c>
      <c r="M18" s="20"/>
      <c r="N18" s="17"/>
      <c r="O18" s="17"/>
      <c r="P18" s="18">
        <f>IF(OR(N18="",O18=""),"",ROUND(MOD(O18-N18,1)*24,2))</f>
        <v/>
      </c>
      <c r="Q18" s="20"/>
      <c r="R18" s="20"/>
      <c r="S18" s="19"/>
      <c r="T18" s="20"/>
      <c r="U18" s="19"/>
      <c r="V18" s="19"/>
      <c r="W18" s="20">
        <f>IF(B18="","",IF(AND(N(I18)&gt;0,OR(J18&lt;&gt;"",K18&lt;&gt;""),ROUND(N(J18)+N(K18),2)&lt;&gt;ROUND(N(I18),2)),"podział nadgodzin nie zgadza się z sumą",IF(AND(B18&lt;&gt;"",WEEKDAY(B18,2)=6,D18&lt;&gt;""),"dzień wolny za to święto - wyznacz w tym okresie","")))</f>
        <v/>
      </c>
    </row>
    <row r="19" spans="1:23">
      <c r="A19" s="15">
        <v>11</v>
      </c>
      <c r="B19" s="10">
        <f>IF(A19&gt;DAY($AA$2),"",DATE(Rok,7,A19))</f>
        <v>46214</v>
      </c>
      <c r="C19" s="15" t="str">
        <f>IF(B19="","",CHOOSE(WEEKDAY(B19,2),"pon","wt","śr","czw","pt","sob","nd"))</f>
        <v>sob</v>
      </c>
      <c r="D19" s="16">
        <f>IF(B19="","",IFERROR(INDEX(SwietaNazwa,MATCH(B19,SwietaData,0)),""))</f>
        <v/>
      </c>
      <c r="E19" s="17"/>
      <c r="F19" s="17"/>
      <c r="G19" s="18">
        <f>IF(OR(E19="",F19=""),"",ROUND(MOD(F19-E19,1)*24,2))</f>
        <v/>
      </c>
      <c r="H19" s="18">
        <f>IF(OR(E19="",F19=""),"",ROUND(24*(MAX(0,MIN(IF(F19&lt;E19,F19+1,F19),NocOd-1+8/24)-MAX(E19,NocOd-1))+MAX(0,MIN(IF(F19&lt;E19,F19+1,F19),NocOd+8/24)-MAX(E19,NocOd))),2))</f>
        <v/>
      </c>
      <c r="I19" s="18">
        <f>IF(G19="","",MAX(0,G19-NormaDoby))</f>
        <v/>
      </c>
      <c r="J19" s="19"/>
      <c r="K19" s="19"/>
      <c r="L19" s="18">
        <f>IF(OR(G19="",B19=""),"",IF(OR(WEEKDAY(B19,2)=7,D19&lt;&gt;""),G19,""))</f>
        <v/>
      </c>
      <c r="M19" s="20"/>
      <c r="N19" s="17"/>
      <c r="O19" s="17"/>
      <c r="P19" s="18">
        <f>IF(OR(N19="",O19=""),"",ROUND(MOD(O19-N19,1)*24,2))</f>
        <v/>
      </c>
      <c r="Q19" s="20"/>
      <c r="R19" s="20"/>
      <c r="S19" s="19"/>
      <c r="T19" s="20"/>
      <c r="U19" s="19"/>
      <c r="V19" s="19"/>
      <c r="W19" s="20">
        <f>IF(B19="","",IF(AND(N(I19)&gt;0,OR(J19&lt;&gt;"",K19&lt;&gt;""),ROUND(N(J19)+N(K19),2)&lt;&gt;ROUND(N(I19),2)),"podział nadgodzin nie zgadza się z sumą",IF(AND(B19&lt;&gt;"",WEEKDAY(B19,2)=6,D19&lt;&gt;""),"dzień wolny za to święto - wyznacz w tym okresie","")))</f>
        <v/>
      </c>
    </row>
    <row r="20" spans="1:23">
      <c r="A20" s="15">
        <v>12</v>
      </c>
      <c r="B20" s="10">
        <f>IF(A20&gt;DAY($AA$2),"",DATE(Rok,7,A20))</f>
        <v>46215</v>
      </c>
      <c r="C20" s="15" t="str">
        <f>IF(B20="","",CHOOSE(WEEKDAY(B20,2),"pon","wt","śr","czw","pt","sob","nd"))</f>
        <v>nd</v>
      </c>
      <c r="D20" s="16">
        <f>IF(B20="","",IFERROR(INDEX(SwietaNazwa,MATCH(B20,SwietaData,0)),""))</f>
        <v/>
      </c>
      <c r="E20" s="17"/>
      <c r="F20" s="17"/>
      <c r="G20" s="18">
        <f>IF(OR(E20="",F20=""),"",ROUND(MOD(F20-E20,1)*24,2))</f>
        <v/>
      </c>
      <c r="H20" s="18">
        <f>IF(OR(E20="",F20=""),"",ROUND(24*(MAX(0,MIN(IF(F20&lt;E20,F20+1,F20),NocOd-1+8/24)-MAX(E20,NocOd-1))+MAX(0,MIN(IF(F20&lt;E20,F20+1,F20),NocOd+8/24)-MAX(E20,NocOd))),2))</f>
        <v/>
      </c>
      <c r="I20" s="18">
        <f>IF(G20="","",MAX(0,G20-NormaDoby))</f>
        <v/>
      </c>
      <c r="J20" s="19"/>
      <c r="K20" s="19"/>
      <c r="L20" s="18">
        <f>IF(OR(G20="",B20=""),"",IF(OR(WEEKDAY(B20,2)=7,D20&lt;&gt;""),G20,""))</f>
        <v/>
      </c>
      <c r="M20" s="20"/>
      <c r="N20" s="17"/>
      <c r="O20" s="17"/>
      <c r="P20" s="18">
        <f>IF(OR(N20="",O20=""),"",ROUND(MOD(O20-N20,1)*24,2))</f>
        <v/>
      </c>
      <c r="Q20" s="20"/>
      <c r="R20" s="20"/>
      <c r="S20" s="19"/>
      <c r="T20" s="20"/>
      <c r="U20" s="19"/>
      <c r="V20" s="19"/>
      <c r="W20" s="20">
        <f>IF(B20="","",IF(AND(N(I20)&gt;0,OR(J20&lt;&gt;"",K20&lt;&gt;""),ROUND(N(J20)+N(K20),2)&lt;&gt;ROUND(N(I20),2)),"podział nadgodzin nie zgadza się z sumą",IF(AND(B20&lt;&gt;"",WEEKDAY(B20,2)=6,D20&lt;&gt;""),"dzień wolny za to święto - wyznacz w tym okresie","")))</f>
        <v/>
      </c>
    </row>
    <row r="21" spans="1:23">
      <c r="A21" s="15">
        <v>13</v>
      </c>
      <c r="B21" s="10">
        <f>IF(A21&gt;DAY($AA$2),"",DATE(Rok,7,A21))</f>
        <v>46216</v>
      </c>
      <c r="C21" s="15" t="str">
        <f>IF(B21="","",CHOOSE(WEEKDAY(B21,2),"pon","wt","śr","czw","pt","sob","nd"))</f>
        <v>pon</v>
      </c>
      <c r="D21" s="16">
        <f>IF(B21="","",IFERROR(INDEX(SwietaNazwa,MATCH(B21,SwietaData,0)),""))</f>
        <v/>
      </c>
      <c r="E21" s="17"/>
      <c r="F21" s="17"/>
      <c r="G21" s="18">
        <f>IF(OR(E21="",F21=""),"",ROUND(MOD(F21-E21,1)*24,2))</f>
        <v/>
      </c>
      <c r="H21" s="18">
        <f>IF(OR(E21="",F21=""),"",ROUND(24*(MAX(0,MIN(IF(F21&lt;E21,F21+1,F21),NocOd-1+8/24)-MAX(E21,NocOd-1))+MAX(0,MIN(IF(F21&lt;E21,F21+1,F21),NocOd+8/24)-MAX(E21,NocOd))),2))</f>
        <v/>
      </c>
      <c r="I21" s="18">
        <f>IF(G21="","",MAX(0,G21-NormaDoby))</f>
        <v/>
      </c>
      <c r="J21" s="19"/>
      <c r="K21" s="19"/>
      <c r="L21" s="18">
        <f>IF(OR(G21="",B21=""),"",IF(OR(WEEKDAY(B21,2)=7,D21&lt;&gt;""),G21,""))</f>
        <v/>
      </c>
      <c r="M21" s="20"/>
      <c r="N21" s="17"/>
      <c r="O21" s="17"/>
      <c r="P21" s="18">
        <f>IF(OR(N21="",O21=""),"",ROUND(MOD(O21-N21,1)*24,2))</f>
        <v/>
      </c>
      <c r="Q21" s="20"/>
      <c r="R21" s="20"/>
      <c r="S21" s="19"/>
      <c r="T21" s="20"/>
      <c r="U21" s="19"/>
      <c r="V21" s="19"/>
      <c r="W21" s="20">
        <f>IF(B21="","",IF(AND(N(I21)&gt;0,OR(J21&lt;&gt;"",K21&lt;&gt;""),ROUND(N(J21)+N(K21),2)&lt;&gt;ROUND(N(I21),2)),"podział nadgodzin nie zgadza się z sumą",IF(AND(B21&lt;&gt;"",WEEKDAY(B21,2)=6,D21&lt;&gt;""),"dzień wolny za to święto - wyznacz w tym okresie","")))</f>
        <v/>
      </c>
    </row>
    <row r="22" spans="1:23">
      <c r="A22" s="15">
        <v>14</v>
      </c>
      <c r="B22" s="10">
        <f>IF(A22&gt;DAY($AA$2),"",DATE(Rok,7,A22))</f>
        <v>46217</v>
      </c>
      <c r="C22" s="15" t="str">
        <f>IF(B22="","",CHOOSE(WEEKDAY(B22,2),"pon","wt","śr","czw","pt","sob","nd"))</f>
        <v>wt</v>
      </c>
      <c r="D22" s="16">
        <f>IF(B22="","",IFERROR(INDEX(SwietaNazwa,MATCH(B22,SwietaData,0)),""))</f>
        <v/>
      </c>
      <c r="E22" s="17"/>
      <c r="F22" s="17"/>
      <c r="G22" s="18">
        <f>IF(OR(E22="",F22=""),"",ROUND(MOD(F22-E22,1)*24,2))</f>
        <v/>
      </c>
      <c r="H22" s="18">
        <f>IF(OR(E22="",F22=""),"",ROUND(24*(MAX(0,MIN(IF(F22&lt;E22,F22+1,F22),NocOd-1+8/24)-MAX(E22,NocOd-1))+MAX(0,MIN(IF(F22&lt;E22,F22+1,F22),NocOd+8/24)-MAX(E22,NocOd))),2))</f>
        <v/>
      </c>
      <c r="I22" s="18">
        <f>IF(G22="","",MAX(0,G22-NormaDoby))</f>
        <v/>
      </c>
      <c r="J22" s="19"/>
      <c r="K22" s="19"/>
      <c r="L22" s="18">
        <f>IF(OR(G22="",B22=""),"",IF(OR(WEEKDAY(B22,2)=7,D22&lt;&gt;""),G22,""))</f>
        <v/>
      </c>
      <c r="M22" s="20"/>
      <c r="N22" s="17"/>
      <c r="O22" s="17"/>
      <c r="P22" s="18">
        <f>IF(OR(N22="",O22=""),"",ROUND(MOD(O22-N22,1)*24,2))</f>
        <v/>
      </c>
      <c r="Q22" s="20"/>
      <c r="R22" s="20"/>
      <c r="S22" s="19"/>
      <c r="T22" s="20"/>
      <c r="U22" s="19"/>
      <c r="V22" s="19"/>
      <c r="W22" s="20">
        <f>IF(B22="","",IF(AND(N(I22)&gt;0,OR(J22&lt;&gt;"",K22&lt;&gt;""),ROUND(N(J22)+N(K22),2)&lt;&gt;ROUND(N(I22),2)),"podział nadgodzin nie zgadza się z sumą",IF(AND(B22&lt;&gt;"",WEEKDAY(B22,2)=6,D22&lt;&gt;""),"dzień wolny za to święto - wyznacz w tym okresie","")))</f>
        <v/>
      </c>
    </row>
    <row r="23" spans="1:23">
      <c r="A23" s="15">
        <v>15</v>
      </c>
      <c r="B23" s="10">
        <f>IF(A23&gt;DAY($AA$2),"",DATE(Rok,7,A23))</f>
        <v>46218</v>
      </c>
      <c r="C23" s="15" t="str">
        <f>IF(B23="","",CHOOSE(WEEKDAY(B23,2),"pon","wt","śr","czw","pt","sob","nd"))</f>
        <v>śr</v>
      </c>
      <c r="D23" s="16">
        <f>IF(B23="","",IFERROR(INDEX(SwietaNazwa,MATCH(B23,SwietaData,0)),""))</f>
        <v/>
      </c>
      <c r="E23" s="17"/>
      <c r="F23" s="17"/>
      <c r="G23" s="18">
        <f>IF(OR(E23="",F23=""),"",ROUND(MOD(F23-E23,1)*24,2))</f>
        <v/>
      </c>
      <c r="H23" s="18">
        <f>IF(OR(E23="",F23=""),"",ROUND(24*(MAX(0,MIN(IF(F23&lt;E23,F23+1,F23),NocOd-1+8/24)-MAX(E23,NocOd-1))+MAX(0,MIN(IF(F23&lt;E23,F23+1,F23),NocOd+8/24)-MAX(E23,NocOd))),2))</f>
        <v/>
      </c>
      <c r="I23" s="18">
        <f>IF(G23="","",MAX(0,G23-NormaDoby))</f>
        <v/>
      </c>
      <c r="J23" s="19"/>
      <c r="K23" s="19"/>
      <c r="L23" s="18">
        <f>IF(OR(G23="",B23=""),"",IF(OR(WEEKDAY(B23,2)=7,D23&lt;&gt;""),G23,""))</f>
        <v/>
      </c>
      <c r="M23" s="20"/>
      <c r="N23" s="17"/>
      <c r="O23" s="17"/>
      <c r="P23" s="18">
        <f>IF(OR(N23="",O23=""),"",ROUND(MOD(O23-N23,1)*24,2))</f>
        <v/>
      </c>
      <c r="Q23" s="20"/>
      <c r="R23" s="20"/>
      <c r="S23" s="19"/>
      <c r="T23" s="20"/>
      <c r="U23" s="19"/>
      <c r="V23" s="19"/>
      <c r="W23" s="20">
        <f>IF(B23="","",IF(AND(N(I23)&gt;0,OR(J23&lt;&gt;"",K23&lt;&gt;""),ROUND(N(J23)+N(K23),2)&lt;&gt;ROUND(N(I23),2)),"podział nadgodzin nie zgadza się z sumą",IF(AND(B23&lt;&gt;"",WEEKDAY(B23,2)=6,D23&lt;&gt;""),"dzień wolny za to święto - wyznacz w tym okresie","")))</f>
        <v/>
      </c>
    </row>
    <row r="24" spans="1:23">
      <c r="A24" s="15">
        <v>16</v>
      </c>
      <c r="B24" s="10">
        <f>IF(A24&gt;DAY($AA$2),"",DATE(Rok,7,A24))</f>
        <v>46219</v>
      </c>
      <c r="C24" s="15" t="str">
        <f>IF(B24="","",CHOOSE(WEEKDAY(B24,2),"pon","wt","śr","czw","pt","sob","nd"))</f>
        <v>czw</v>
      </c>
      <c r="D24" s="16">
        <f>IF(B24="","",IFERROR(INDEX(SwietaNazwa,MATCH(B24,SwietaData,0)),""))</f>
        <v/>
      </c>
      <c r="E24" s="17"/>
      <c r="F24" s="17"/>
      <c r="G24" s="18">
        <f>IF(OR(E24="",F24=""),"",ROUND(MOD(F24-E24,1)*24,2))</f>
        <v/>
      </c>
      <c r="H24" s="18">
        <f>IF(OR(E24="",F24=""),"",ROUND(24*(MAX(0,MIN(IF(F24&lt;E24,F24+1,F24),NocOd-1+8/24)-MAX(E24,NocOd-1))+MAX(0,MIN(IF(F24&lt;E24,F24+1,F24),NocOd+8/24)-MAX(E24,NocOd))),2))</f>
        <v/>
      </c>
      <c r="I24" s="18">
        <f>IF(G24="","",MAX(0,G24-NormaDoby))</f>
        <v/>
      </c>
      <c r="J24" s="19"/>
      <c r="K24" s="19"/>
      <c r="L24" s="18">
        <f>IF(OR(G24="",B24=""),"",IF(OR(WEEKDAY(B24,2)=7,D24&lt;&gt;""),G24,""))</f>
        <v/>
      </c>
      <c r="M24" s="20"/>
      <c r="N24" s="17"/>
      <c r="O24" s="17"/>
      <c r="P24" s="18">
        <f>IF(OR(N24="",O24=""),"",ROUND(MOD(O24-N24,1)*24,2))</f>
        <v/>
      </c>
      <c r="Q24" s="20"/>
      <c r="R24" s="20"/>
      <c r="S24" s="19"/>
      <c r="T24" s="20"/>
      <c r="U24" s="19"/>
      <c r="V24" s="19"/>
      <c r="W24" s="20">
        <f>IF(B24="","",IF(AND(N(I24)&gt;0,OR(J24&lt;&gt;"",K24&lt;&gt;""),ROUND(N(J24)+N(K24),2)&lt;&gt;ROUND(N(I24),2)),"podział nadgodzin nie zgadza się z sumą",IF(AND(B24&lt;&gt;"",WEEKDAY(B24,2)=6,D24&lt;&gt;""),"dzień wolny za to święto - wyznacz w tym okresie","")))</f>
        <v/>
      </c>
    </row>
    <row r="25" spans="1:23">
      <c r="A25" s="15">
        <v>17</v>
      </c>
      <c r="B25" s="10">
        <f>IF(A25&gt;DAY($AA$2),"",DATE(Rok,7,A25))</f>
        <v>46220</v>
      </c>
      <c r="C25" s="15" t="str">
        <f>IF(B25="","",CHOOSE(WEEKDAY(B25,2),"pon","wt","śr","czw","pt","sob","nd"))</f>
        <v>pt</v>
      </c>
      <c r="D25" s="16">
        <f>IF(B25="","",IFERROR(INDEX(SwietaNazwa,MATCH(B25,SwietaData,0)),""))</f>
        <v/>
      </c>
      <c r="E25" s="17"/>
      <c r="F25" s="17"/>
      <c r="G25" s="18">
        <f>IF(OR(E25="",F25=""),"",ROUND(MOD(F25-E25,1)*24,2))</f>
        <v/>
      </c>
      <c r="H25" s="18">
        <f>IF(OR(E25="",F25=""),"",ROUND(24*(MAX(0,MIN(IF(F25&lt;E25,F25+1,F25),NocOd-1+8/24)-MAX(E25,NocOd-1))+MAX(0,MIN(IF(F25&lt;E25,F25+1,F25),NocOd+8/24)-MAX(E25,NocOd))),2))</f>
        <v/>
      </c>
      <c r="I25" s="18">
        <f>IF(G25="","",MAX(0,G25-NormaDoby))</f>
        <v/>
      </c>
      <c r="J25" s="19"/>
      <c r="K25" s="19"/>
      <c r="L25" s="18">
        <f>IF(OR(G25="",B25=""),"",IF(OR(WEEKDAY(B25,2)=7,D25&lt;&gt;""),G25,""))</f>
        <v/>
      </c>
      <c r="M25" s="20"/>
      <c r="N25" s="17"/>
      <c r="O25" s="17"/>
      <c r="P25" s="18">
        <f>IF(OR(N25="",O25=""),"",ROUND(MOD(O25-N25,1)*24,2))</f>
        <v/>
      </c>
      <c r="Q25" s="20"/>
      <c r="R25" s="20"/>
      <c r="S25" s="19"/>
      <c r="T25" s="20"/>
      <c r="U25" s="19"/>
      <c r="V25" s="19"/>
      <c r="W25" s="20">
        <f>IF(B25="","",IF(AND(N(I25)&gt;0,OR(J25&lt;&gt;"",K25&lt;&gt;""),ROUND(N(J25)+N(K25),2)&lt;&gt;ROUND(N(I25),2)),"podział nadgodzin nie zgadza się z sumą",IF(AND(B25&lt;&gt;"",WEEKDAY(B25,2)=6,D25&lt;&gt;""),"dzień wolny za to święto - wyznacz w tym okresie","")))</f>
        <v/>
      </c>
    </row>
    <row r="26" spans="1:23">
      <c r="A26" s="15">
        <v>18</v>
      </c>
      <c r="B26" s="10">
        <f>IF(A26&gt;DAY($AA$2),"",DATE(Rok,7,A26))</f>
        <v>46221</v>
      </c>
      <c r="C26" s="15" t="str">
        <f>IF(B26="","",CHOOSE(WEEKDAY(B26,2),"pon","wt","śr","czw","pt","sob","nd"))</f>
        <v>sob</v>
      </c>
      <c r="D26" s="16">
        <f>IF(B26="","",IFERROR(INDEX(SwietaNazwa,MATCH(B26,SwietaData,0)),""))</f>
        <v/>
      </c>
      <c r="E26" s="17"/>
      <c r="F26" s="17"/>
      <c r="G26" s="18">
        <f>IF(OR(E26="",F26=""),"",ROUND(MOD(F26-E26,1)*24,2))</f>
        <v/>
      </c>
      <c r="H26" s="18">
        <f>IF(OR(E26="",F26=""),"",ROUND(24*(MAX(0,MIN(IF(F26&lt;E26,F26+1,F26),NocOd-1+8/24)-MAX(E26,NocOd-1))+MAX(0,MIN(IF(F26&lt;E26,F26+1,F26),NocOd+8/24)-MAX(E26,NocOd))),2))</f>
        <v/>
      </c>
      <c r="I26" s="18">
        <f>IF(G26="","",MAX(0,G26-NormaDoby))</f>
        <v/>
      </c>
      <c r="J26" s="19"/>
      <c r="K26" s="19"/>
      <c r="L26" s="18">
        <f>IF(OR(G26="",B26=""),"",IF(OR(WEEKDAY(B26,2)=7,D26&lt;&gt;""),G26,""))</f>
        <v/>
      </c>
      <c r="M26" s="20"/>
      <c r="N26" s="17"/>
      <c r="O26" s="17"/>
      <c r="P26" s="18">
        <f>IF(OR(N26="",O26=""),"",ROUND(MOD(O26-N26,1)*24,2))</f>
        <v/>
      </c>
      <c r="Q26" s="20"/>
      <c r="R26" s="20"/>
      <c r="S26" s="19"/>
      <c r="T26" s="20"/>
      <c r="U26" s="19"/>
      <c r="V26" s="19"/>
      <c r="W26" s="20">
        <f>IF(B26="","",IF(AND(N(I26)&gt;0,OR(J26&lt;&gt;"",K26&lt;&gt;""),ROUND(N(J26)+N(K26),2)&lt;&gt;ROUND(N(I26),2)),"podział nadgodzin nie zgadza się z sumą",IF(AND(B26&lt;&gt;"",WEEKDAY(B26,2)=6,D26&lt;&gt;""),"dzień wolny za to święto - wyznacz w tym okresie","")))</f>
        <v/>
      </c>
    </row>
    <row r="27" spans="1:23">
      <c r="A27" s="15">
        <v>19</v>
      </c>
      <c r="B27" s="10">
        <f>IF(A27&gt;DAY($AA$2),"",DATE(Rok,7,A27))</f>
        <v>46222</v>
      </c>
      <c r="C27" s="15" t="str">
        <f>IF(B27="","",CHOOSE(WEEKDAY(B27,2),"pon","wt","śr","czw","pt","sob","nd"))</f>
        <v>nd</v>
      </c>
      <c r="D27" s="16">
        <f>IF(B27="","",IFERROR(INDEX(SwietaNazwa,MATCH(B27,SwietaData,0)),""))</f>
        <v/>
      </c>
      <c r="E27" s="17"/>
      <c r="F27" s="17"/>
      <c r="G27" s="18">
        <f>IF(OR(E27="",F27=""),"",ROUND(MOD(F27-E27,1)*24,2))</f>
        <v/>
      </c>
      <c r="H27" s="18">
        <f>IF(OR(E27="",F27=""),"",ROUND(24*(MAX(0,MIN(IF(F27&lt;E27,F27+1,F27),NocOd-1+8/24)-MAX(E27,NocOd-1))+MAX(0,MIN(IF(F27&lt;E27,F27+1,F27),NocOd+8/24)-MAX(E27,NocOd))),2))</f>
        <v/>
      </c>
      <c r="I27" s="18">
        <f>IF(G27="","",MAX(0,G27-NormaDoby))</f>
        <v/>
      </c>
      <c r="J27" s="19"/>
      <c r="K27" s="19"/>
      <c r="L27" s="18">
        <f>IF(OR(G27="",B27=""),"",IF(OR(WEEKDAY(B27,2)=7,D27&lt;&gt;""),G27,""))</f>
        <v/>
      </c>
      <c r="M27" s="20"/>
      <c r="N27" s="17"/>
      <c r="O27" s="17"/>
      <c r="P27" s="18">
        <f>IF(OR(N27="",O27=""),"",ROUND(MOD(O27-N27,1)*24,2))</f>
        <v/>
      </c>
      <c r="Q27" s="20"/>
      <c r="R27" s="20"/>
      <c r="S27" s="19"/>
      <c r="T27" s="20"/>
      <c r="U27" s="19"/>
      <c r="V27" s="19"/>
      <c r="W27" s="20">
        <f>IF(B27="","",IF(AND(N(I27)&gt;0,OR(J27&lt;&gt;"",K27&lt;&gt;""),ROUND(N(J27)+N(K27),2)&lt;&gt;ROUND(N(I27),2)),"podział nadgodzin nie zgadza się z sumą",IF(AND(B27&lt;&gt;"",WEEKDAY(B27,2)=6,D27&lt;&gt;""),"dzień wolny za to święto - wyznacz w tym okresie","")))</f>
        <v/>
      </c>
    </row>
    <row r="28" spans="1:23">
      <c r="A28" s="15">
        <v>20</v>
      </c>
      <c r="B28" s="10">
        <f>IF(A28&gt;DAY($AA$2),"",DATE(Rok,7,A28))</f>
        <v>46223</v>
      </c>
      <c r="C28" s="15" t="str">
        <f>IF(B28="","",CHOOSE(WEEKDAY(B28,2),"pon","wt","śr","czw","pt","sob","nd"))</f>
        <v>pon</v>
      </c>
      <c r="D28" s="16">
        <f>IF(B28="","",IFERROR(INDEX(SwietaNazwa,MATCH(B28,SwietaData,0)),""))</f>
        <v/>
      </c>
      <c r="E28" s="17"/>
      <c r="F28" s="17"/>
      <c r="G28" s="18">
        <f>IF(OR(E28="",F28=""),"",ROUND(MOD(F28-E28,1)*24,2))</f>
        <v/>
      </c>
      <c r="H28" s="18">
        <f>IF(OR(E28="",F28=""),"",ROUND(24*(MAX(0,MIN(IF(F28&lt;E28,F28+1,F28),NocOd-1+8/24)-MAX(E28,NocOd-1))+MAX(0,MIN(IF(F28&lt;E28,F28+1,F28),NocOd+8/24)-MAX(E28,NocOd))),2))</f>
        <v/>
      </c>
      <c r="I28" s="18">
        <f>IF(G28="","",MAX(0,G28-NormaDoby))</f>
        <v/>
      </c>
      <c r="J28" s="19"/>
      <c r="K28" s="19"/>
      <c r="L28" s="18">
        <f>IF(OR(G28="",B28=""),"",IF(OR(WEEKDAY(B28,2)=7,D28&lt;&gt;""),G28,""))</f>
        <v/>
      </c>
      <c r="M28" s="20"/>
      <c r="N28" s="17"/>
      <c r="O28" s="17"/>
      <c r="P28" s="18">
        <f>IF(OR(N28="",O28=""),"",ROUND(MOD(O28-N28,1)*24,2))</f>
        <v/>
      </c>
      <c r="Q28" s="20"/>
      <c r="R28" s="20"/>
      <c r="S28" s="19"/>
      <c r="T28" s="20"/>
      <c r="U28" s="19"/>
      <c r="V28" s="19"/>
      <c r="W28" s="20">
        <f>IF(B28="","",IF(AND(N(I28)&gt;0,OR(J28&lt;&gt;"",K28&lt;&gt;""),ROUND(N(J28)+N(K28),2)&lt;&gt;ROUND(N(I28),2)),"podział nadgodzin nie zgadza się z sumą",IF(AND(B28&lt;&gt;"",WEEKDAY(B28,2)=6,D28&lt;&gt;""),"dzień wolny za to święto - wyznacz w tym okresie","")))</f>
        <v/>
      </c>
    </row>
    <row r="29" spans="1:23">
      <c r="A29" s="15">
        <v>21</v>
      </c>
      <c r="B29" s="10">
        <f>IF(A29&gt;DAY($AA$2),"",DATE(Rok,7,A29))</f>
        <v>46224</v>
      </c>
      <c r="C29" s="15" t="str">
        <f>IF(B29="","",CHOOSE(WEEKDAY(B29,2),"pon","wt","śr","czw","pt","sob","nd"))</f>
        <v>wt</v>
      </c>
      <c r="D29" s="16">
        <f>IF(B29="","",IFERROR(INDEX(SwietaNazwa,MATCH(B29,SwietaData,0)),""))</f>
        <v/>
      </c>
      <c r="E29" s="17"/>
      <c r="F29" s="17"/>
      <c r="G29" s="18">
        <f>IF(OR(E29="",F29=""),"",ROUND(MOD(F29-E29,1)*24,2))</f>
        <v/>
      </c>
      <c r="H29" s="18">
        <f>IF(OR(E29="",F29=""),"",ROUND(24*(MAX(0,MIN(IF(F29&lt;E29,F29+1,F29),NocOd-1+8/24)-MAX(E29,NocOd-1))+MAX(0,MIN(IF(F29&lt;E29,F29+1,F29),NocOd+8/24)-MAX(E29,NocOd))),2))</f>
        <v/>
      </c>
      <c r="I29" s="18">
        <f>IF(G29="","",MAX(0,G29-NormaDoby))</f>
        <v/>
      </c>
      <c r="J29" s="19"/>
      <c r="K29" s="19"/>
      <c r="L29" s="18">
        <f>IF(OR(G29="",B29=""),"",IF(OR(WEEKDAY(B29,2)=7,D29&lt;&gt;""),G29,""))</f>
        <v/>
      </c>
      <c r="M29" s="20"/>
      <c r="N29" s="17"/>
      <c r="O29" s="17"/>
      <c r="P29" s="18">
        <f>IF(OR(N29="",O29=""),"",ROUND(MOD(O29-N29,1)*24,2))</f>
        <v/>
      </c>
      <c r="Q29" s="20"/>
      <c r="R29" s="20"/>
      <c r="S29" s="19"/>
      <c r="T29" s="20"/>
      <c r="U29" s="19"/>
      <c r="V29" s="19"/>
      <c r="W29" s="20">
        <f>IF(B29="","",IF(AND(N(I29)&gt;0,OR(J29&lt;&gt;"",K29&lt;&gt;""),ROUND(N(J29)+N(K29),2)&lt;&gt;ROUND(N(I29),2)),"podział nadgodzin nie zgadza się z sumą",IF(AND(B29&lt;&gt;"",WEEKDAY(B29,2)=6,D29&lt;&gt;""),"dzień wolny za to święto - wyznacz w tym okresie","")))</f>
        <v/>
      </c>
    </row>
    <row r="30" spans="1:23">
      <c r="A30" s="15">
        <v>22</v>
      </c>
      <c r="B30" s="10">
        <f>IF(A30&gt;DAY($AA$2),"",DATE(Rok,7,A30))</f>
        <v>46225</v>
      </c>
      <c r="C30" s="15" t="str">
        <f>IF(B30="","",CHOOSE(WEEKDAY(B30,2),"pon","wt","śr","czw","pt","sob","nd"))</f>
        <v>śr</v>
      </c>
      <c r="D30" s="16">
        <f>IF(B30="","",IFERROR(INDEX(SwietaNazwa,MATCH(B30,SwietaData,0)),""))</f>
        <v/>
      </c>
      <c r="E30" s="17"/>
      <c r="F30" s="17"/>
      <c r="G30" s="18">
        <f>IF(OR(E30="",F30=""),"",ROUND(MOD(F30-E30,1)*24,2))</f>
        <v/>
      </c>
      <c r="H30" s="18">
        <f>IF(OR(E30="",F30=""),"",ROUND(24*(MAX(0,MIN(IF(F30&lt;E30,F30+1,F30),NocOd-1+8/24)-MAX(E30,NocOd-1))+MAX(0,MIN(IF(F30&lt;E30,F30+1,F30),NocOd+8/24)-MAX(E30,NocOd))),2))</f>
        <v/>
      </c>
      <c r="I30" s="18">
        <f>IF(G30="","",MAX(0,G30-NormaDoby))</f>
        <v/>
      </c>
      <c r="J30" s="19"/>
      <c r="K30" s="19"/>
      <c r="L30" s="18">
        <f>IF(OR(G30="",B30=""),"",IF(OR(WEEKDAY(B30,2)=7,D30&lt;&gt;""),G30,""))</f>
        <v/>
      </c>
      <c r="M30" s="20"/>
      <c r="N30" s="17"/>
      <c r="O30" s="17"/>
      <c r="P30" s="18">
        <f>IF(OR(N30="",O30=""),"",ROUND(MOD(O30-N30,1)*24,2))</f>
        <v/>
      </c>
      <c r="Q30" s="20"/>
      <c r="R30" s="20"/>
      <c r="S30" s="19"/>
      <c r="T30" s="20"/>
      <c r="U30" s="19"/>
      <c r="V30" s="19"/>
      <c r="W30" s="20">
        <f>IF(B30="","",IF(AND(N(I30)&gt;0,OR(J30&lt;&gt;"",K30&lt;&gt;""),ROUND(N(J30)+N(K30),2)&lt;&gt;ROUND(N(I30),2)),"podział nadgodzin nie zgadza się z sumą",IF(AND(B30&lt;&gt;"",WEEKDAY(B30,2)=6,D30&lt;&gt;""),"dzień wolny za to święto - wyznacz w tym okresie","")))</f>
        <v/>
      </c>
    </row>
    <row r="31" spans="1:23">
      <c r="A31" s="15">
        <v>23</v>
      </c>
      <c r="B31" s="10">
        <f>IF(A31&gt;DAY($AA$2),"",DATE(Rok,7,A31))</f>
        <v>46226</v>
      </c>
      <c r="C31" s="15" t="str">
        <f>IF(B31="","",CHOOSE(WEEKDAY(B31,2),"pon","wt","śr","czw","pt","sob","nd"))</f>
        <v>czw</v>
      </c>
      <c r="D31" s="16">
        <f>IF(B31="","",IFERROR(INDEX(SwietaNazwa,MATCH(B31,SwietaData,0)),""))</f>
        <v/>
      </c>
      <c r="E31" s="17"/>
      <c r="F31" s="17"/>
      <c r="G31" s="18">
        <f>IF(OR(E31="",F31=""),"",ROUND(MOD(F31-E31,1)*24,2))</f>
        <v/>
      </c>
      <c r="H31" s="18">
        <f>IF(OR(E31="",F31=""),"",ROUND(24*(MAX(0,MIN(IF(F31&lt;E31,F31+1,F31),NocOd-1+8/24)-MAX(E31,NocOd-1))+MAX(0,MIN(IF(F31&lt;E31,F31+1,F31),NocOd+8/24)-MAX(E31,NocOd))),2))</f>
        <v/>
      </c>
      <c r="I31" s="18">
        <f>IF(G31="","",MAX(0,G31-NormaDoby))</f>
        <v/>
      </c>
      <c r="J31" s="19"/>
      <c r="K31" s="19"/>
      <c r="L31" s="18">
        <f>IF(OR(G31="",B31=""),"",IF(OR(WEEKDAY(B31,2)=7,D31&lt;&gt;""),G31,""))</f>
        <v/>
      </c>
      <c r="M31" s="20"/>
      <c r="N31" s="17"/>
      <c r="O31" s="17"/>
      <c r="P31" s="18">
        <f>IF(OR(N31="",O31=""),"",ROUND(MOD(O31-N31,1)*24,2))</f>
        <v/>
      </c>
      <c r="Q31" s="20"/>
      <c r="R31" s="20"/>
      <c r="S31" s="19"/>
      <c r="T31" s="20"/>
      <c r="U31" s="19"/>
      <c r="V31" s="19"/>
      <c r="W31" s="20">
        <f>IF(B31="","",IF(AND(N(I31)&gt;0,OR(J31&lt;&gt;"",K31&lt;&gt;""),ROUND(N(J31)+N(K31),2)&lt;&gt;ROUND(N(I31),2)),"podział nadgodzin nie zgadza się z sumą",IF(AND(B31&lt;&gt;"",WEEKDAY(B31,2)=6,D31&lt;&gt;""),"dzień wolny za to święto - wyznacz w tym okresie","")))</f>
        <v/>
      </c>
    </row>
    <row r="32" spans="1:23">
      <c r="A32" s="15">
        <v>24</v>
      </c>
      <c r="B32" s="10">
        <f>IF(A32&gt;DAY($AA$2),"",DATE(Rok,7,A32))</f>
        <v>46227</v>
      </c>
      <c r="C32" s="15" t="str">
        <f>IF(B32="","",CHOOSE(WEEKDAY(B32,2),"pon","wt","śr","czw","pt","sob","nd"))</f>
        <v>pt</v>
      </c>
      <c r="D32" s="16">
        <f>IF(B32="","",IFERROR(INDEX(SwietaNazwa,MATCH(B32,SwietaData,0)),""))</f>
        <v/>
      </c>
      <c r="E32" s="17"/>
      <c r="F32" s="17"/>
      <c r="G32" s="18">
        <f>IF(OR(E32="",F32=""),"",ROUND(MOD(F32-E32,1)*24,2))</f>
        <v/>
      </c>
      <c r="H32" s="18">
        <f>IF(OR(E32="",F32=""),"",ROUND(24*(MAX(0,MIN(IF(F32&lt;E32,F32+1,F32),NocOd-1+8/24)-MAX(E32,NocOd-1))+MAX(0,MIN(IF(F32&lt;E32,F32+1,F32),NocOd+8/24)-MAX(E32,NocOd))),2))</f>
        <v/>
      </c>
      <c r="I32" s="18">
        <f>IF(G32="","",MAX(0,G32-NormaDoby))</f>
        <v/>
      </c>
      <c r="J32" s="19"/>
      <c r="K32" s="19"/>
      <c r="L32" s="18">
        <f>IF(OR(G32="",B32=""),"",IF(OR(WEEKDAY(B32,2)=7,D32&lt;&gt;""),G32,""))</f>
        <v/>
      </c>
      <c r="M32" s="20"/>
      <c r="N32" s="17"/>
      <c r="O32" s="17"/>
      <c r="P32" s="18">
        <f>IF(OR(N32="",O32=""),"",ROUND(MOD(O32-N32,1)*24,2))</f>
        <v/>
      </c>
      <c r="Q32" s="20"/>
      <c r="R32" s="20"/>
      <c r="S32" s="19"/>
      <c r="T32" s="20"/>
      <c r="U32" s="19"/>
      <c r="V32" s="19"/>
      <c r="W32" s="20">
        <f>IF(B32="","",IF(AND(N(I32)&gt;0,OR(J32&lt;&gt;"",K32&lt;&gt;""),ROUND(N(J32)+N(K32),2)&lt;&gt;ROUND(N(I32),2)),"podział nadgodzin nie zgadza się z sumą",IF(AND(B32&lt;&gt;"",WEEKDAY(B32,2)=6,D32&lt;&gt;""),"dzień wolny za to święto - wyznacz w tym okresie","")))</f>
        <v/>
      </c>
    </row>
    <row r="33" spans="1:23">
      <c r="A33" s="15">
        <v>25</v>
      </c>
      <c r="B33" s="10">
        <f>IF(A33&gt;DAY($AA$2),"",DATE(Rok,7,A33))</f>
        <v>46228</v>
      </c>
      <c r="C33" s="15" t="str">
        <f>IF(B33="","",CHOOSE(WEEKDAY(B33,2),"pon","wt","śr","czw","pt","sob","nd"))</f>
        <v>sob</v>
      </c>
      <c r="D33" s="16">
        <f>IF(B33="","",IFERROR(INDEX(SwietaNazwa,MATCH(B33,SwietaData,0)),""))</f>
        <v/>
      </c>
      <c r="E33" s="17"/>
      <c r="F33" s="17"/>
      <c r="G33" s="18">
        <f>IF(OR(E33="",F33=""),"",ROUND(MOD(F33-E33,1)*24,2))</f>
        <v/>
      </c>
      <c r="H33" s="18">
        <f>IF(OR(E33="",F33=""),"",ROUND(24*(MAX(0,MIN(IF(F33&lt;E33,F33+1,F33),NocOd-1+8/24)-MAX(E33,NocOd-1))+MAX(0,MIN(IF(F33&lt;E33,F33+1,F33),NocOd+8/24)-MAX(E33,NocOd))),2))</f>
        <v/>
      </c>
      <c r="I33" s="18">
        <f>IF(G33="","",MAX(0,G33-NormaDoby))</f>
        <v/>
      </c>
      <c r="J33" s="19"/>
      <c r="K33" s="19"/>
      <c r="L33" s="18">
        <f>IF(OR(G33="",B33=""),"",IF(OR(WEEKDAY(B33,2)=7,D33&lt;&gt;""),G33,""))</f>
        <v/>
      </c>
      <c r="M33" s="20"/>
      <c r="N33" s="17"/>
      <c r="O33" s="17"/>
      <c r="P33" s="18">
        <f>IF(OR(N33="",O33=""),"",ROUND(MOD(O33-N33,1)*24,2))</f>
        <v/>
      </c>
      <c r="Q33" s="20"/>
      <c r="R33" s="20"/>
      <c r="S33" s="19"/>
      <c r="T33" s="20"/>
      <c r="U33" s="19"/>
      <c r="V33" s="19"/>
      <c r="W33" s="20">
        <f>IF(B33="","",IF(AND(N(I33)&gt;0,OR(J33&lt;&gt;"",K33&lt;&gt;""),ROUND(N(J33)+N(K33),2)&lt;&gt;ROUND(N(I33),2)),"podział nadgodzin nie zgadza się z sumą",IF(AND(B33&lt;&gt;"",WEEKDAY(B33,2)=6,D33&lt;&gt;""),"dzień wolny za to święto - wyznacz w tym okresie","")))</f>
        <v/>
      </c>
    </row>
    <row r="34" spans="1:23">
      <c r="A34" s="15">
        <v>26</v>
      </c>
      <c r="B34" s="10">
        <f>IF(A34&gt;DAY($AA$2),"",DATE(Rok,7,A34))</f>
        <v>46229</v>
      </c>
      <c r="C34" s="15" t="str">
        <f>IF(B34="","",CHOOSE(WEEKDAY(B34,2),"pon","wt","śr","czw","pt","sob","nd"))</f>
        <v>nd</v>
      </c>
      <c r="D34" s="16">
        <f>IF(B34="","",IFERROR(INDEX(SwietaNazwa,MATCH(B34,SwietaData,0)),""))</f>
        <v/>
      </c>
      <c r="E34" s="17"/>
      <c r="F34" s="17"/>
      <c r="G34" s="18">
        <f>IF(OR(E34="",F34=""),"",ROUND(MOD(F34-E34,1)*24,2))</f>
        <v/>
      </c>
      <c r="H34" s="18">
        <f>IF(OR(E34="",F34=""),"",ROUND(24*(MAX(0,MIN(IF(F34&lt;E34,F34+1,F34),NocOd-1+8/24)-MAX(E34,NocOd-1))+MAX(0,MIN(IF(F34&lt;E34,F34+1,F34),NocOd+8/24)-MAX(E34,NocOd))),2))</f>
        <v/>
      </c>
      <c r="I34" s="18">
        <f>IF(G34="","",MAX(0,G34-NormaDoby))</f>
        <v/>
      </c>
      <c r="J34" s="19"/>
      <c r="K34" s="19"/>
      <c r="L34" s="18">
        <f>IF(OR(G34="",B34=""),"",IF(OR(WEEKDAY(B34,2)=7,D34&lt;&gt;""),G34,""))</f>
        <v/>
      </c>
      <c r="M34" s="20"/>
      <c r="N34" s="17"/>
      <c r="O34" s="17"/>
      <c r="P34" s="18">
        <f>IF(OR(N34="",O34=""),"",ROUND(MOD(O34-N34,1)*24,2))</f>
        <v/>
      </c>
      <c r="Q34" s="20"/>
      <c r="R34" s="20"/>
      <c r="S34" s="19"/>
      <c r="T34" s="20"/>
      <c r="U34" s="19"/>
      <c r="V34" s="19"/>
      <c r="W34" s="20">
        <f>IF(B34="","",IF(AND(N(I34)&gt;0,OR(J34&lt;&gt;"",K34&lt;&gt;""),ROUND(N(J34)+N(K34),2)&lt;&gt;ROUND(N(I34),2)),"podział nadgodzin nie zgadza się z sumą",IF(AND(B34&lt;&gt;"",WEEKDAY(B34,2)=6,D34&lt;&gt;""),"dzień wolny za to święto - wyznacz w tym okresie","")))</f>
        <v/>
      </c>
    </row>
    <row r="35" spans="1:23">
      <c r="A35" s="15">
        <v>27</v>
      </c>
      <c r="B35" s="10">
        <f>IF(A35&gt;DAY($AA$2),"",DATE(Rok,7,A35))</f>
        <v>46230</v>
      </c>
      <c r="C35" s="15" t="str">
        <f>IF(B35="","",CHOOSE(WEEKDAY(B35,2),"pon","wt","śr","czw","pt","sob","nd"))</f>
        <v>pon</v>
      </c>
      <c r="D35" s="16">
        <f>IF(B35="","",IFERROR(INDEX(SwietaNazwa,MATCH(B35,SwietaData,0)),""))</f>
        <v/>
      </c>
      <c r="E35" s="17"/>
      <c r="F35" s="17"/>
      <c r="G35" s="18">
        <f>IF(OR(E35="",F35=""),"",ROUND(MOD(F35-E35,1)*24,2))</f>
        <v/>
      </c>
      <c r="H35" s="18">
        <f>IF(OR(E35="",F35=""),"",ROUND(24*(MAX(0,MIN(IF(F35&lt;E35,F35+1,F35),NocOd-1+8/24)-MAX(E35,NocOd-1))+MAX(0,MIN(IF(F35&lt;E35,F35+1,F35),NocOd+8/24)-MAX(E35,NocOd))),2))</f>
        <v/>
      </c>
      <c r="I35" s="18">
        <f>IF(G35="","",MAX(0,G35-NormaDoby))</f>
        <v/>
      </c>
      <c r="J35" s="19"/>
      <c r="K35" s="19"/>
      <c r="L35" s="18">
        <f>IF(OR(G35="",B35=""),"",IF(OR(WEEKDAY(B35,2)=7,D35&lt;&gt;""),G35,""))</f>
        <v/>
      </c>
      <c r="M35" s="20"/>
      <c r="N35" s="17"/>
      <c r="O35" s="17"/>
      <c r="P35" s="18">
        <f>IF(OR(N35="",O35=""),"",ROUND(MOD(O35-N35,1)*24,2))</f>
        <v/>
      </c>
      <c r="Q35" s="20"/>
      <c r="R35" s="20"/>
      <c r="S35" s="19"/>
      <c r="T35" s="20"/>
      <c r="U35" s="19"/>
      <c r="V35" s="19"/>
      <c r="W35" s="20">
        <f>IF(B35="","",IF(AND(N(I35)&gt;0,OR(J35&lt;&gt;"",K35&lt;&gt;""),ROUND(N(J35)+N(K35),2)&lt;&gt;ROUND(N(I35),2)),"podział nadgodzin nie zgadza się z sumą",IF(AND(B35&lt;&gt;"",WEEKDAY(B35,2)=6,D35&lt;&gt;""),"dzień wolny za to święto - wyznacz w tym okresie","")))</f>
        <v/>
      </c>
    </row>
    <row r="36" spans="1:23">
      <c r="A36" s="15">
        <v>28</v>
      </c>
      <c r="B36" s="10">
        <f>IF(A36&gt;DAY($AA$2),"",DATE(Rok,7,A36))</f>
        <v>46231</v>
      </c>
      <c r="C36" s="15" t="str">
        <f>IF(B36="","",CHOOSE(WEEKDAY(B36,2),"pon","wt","śr","czw","pt","sob","nd"))</f>
        <v>wt</v>
      </c>
      <c r="D36" s="16">
        <f>IF(B36="","",IFERROR(INDEX(SwietaNazwa,MATCH(B36,SwietaData,0)),""))</f>
        <v/>
      </c>
      <c r="E36" s="17"/>
      <c r="F36" s="17"/>
      <c r="G36" s="18">
        <f>IF(OR(E36="",F36=""),"",ROUND(MOD(F36-E36,1)*24,2))</f>
        <v/>
      </c>
      <c r="H36" s="18">
        <f>IF(OR(E36="",F36=""),"",ROUND(24*(MAX(0,MIN(IF(F36&lt;E36,F36+1,F36),NocOd-1+8/24)-MAX(E36,NocOd-1))+MAX(0,MIN(IF(F36&lt;E36,F36+1,F36),NocOd+8/24)-MAX(E36,NocOd))),2))</f>
        <v/>
      </c>
      <c r="I36" s="18">
        <f>IF(G36="","",MAX(0,G36-NormaDoby))</f>
        <v/>
      </c>
      <c r="J36" s="19"/>
      <c r="K36" s="19"/>
      <c r="L36" s="18">
        <f>IF(OR(G36="",B36=""),"",IF(OR(WEEKDAY(B36,2)=7,D36&lt;&gt;""),G36,""))</f>
        <v/>
      </c>
      <c r="M36" s="20"/>
      <c r="N36" s="17"/>
      <c r="O36" s="17"/>
      <c r="P36" s="18">
        <f>IF(OR(N36="",O36=""),"",ROUND(MOD(O36-N36,1)*24,2))</f>
        <v/>
      </c>
      <c r="Q36" s="20"/>
      <c r="R36" s="20"/>
      <c r="S36" s="19"/>
      <c r="T36" s="20"/>
      <c r="U36" s="19"/>
      <c r="V36" s="19"/>
      <c r="W36" s="20">
        <f>IF(B36="","",IF(AND(N(I36)&gt;0,OR(J36&lt;&gt;"",K36&lt;&gt;""),ROUND(N(J36)+N(K36),2)&lt;&gt;ROUND(N(I36),2)),"podział nadgodzin nie zgadza się z sumą",IF(AND(B36&lt;&gt;"",WEEKDAY(B36,2)=6,D36&lt;&gt;""),"dzień wolny za to święto - wyznacz w tym okresie","")))</f>
        <v/>
      </c>
    </row>
    <row r="37" spans="1:23">
      <c r="A37" s="15">
        <v>29</v>
      </c>
      <c r="B37" s="10">
        <f>IF(A37&gt;DAY($AA$2),"",DATE(Rok,7,A37))</f>
        <v>46232</v>
      </c>
      <c r="C37" s="15" t="str">
        <f>IF(B37="","",CHOOSE(WEEKDAY(B37,2),"pon","wt","śr","czw","pt","sob","nd"))</f>
        <v>śr</v>
      </c>
      <c r="D37" s="16">
        <f>IF(B37="","",IFERROR(INDEX(SwietaNazwa,MATCH(B37,SwietaData,0)),""))</f>
        <v/>
      </c>
      <c r="E37" s="17"/>
      <c r="F37" s="17"/>
      <c r="G37" s="18">
        <f>IF(OR(E37="",F37=""),"",ROUND(MOD(F37-E37,1)*24,2))</f>
        <v/>
      </c>
      <c r="H37" s="18">
        <f>IF(OR(E37="",F37=""),"",ROUND(24*(MAX(0,MIN(IF(F37&lt;E37,F37+1,F37),NocOd-1+8/24)-MAX(E37,NocOd-1))+MAX(0,MIN(IF(F37&lt;E37,F37+1,F37),NocOd+8/24)-MAX(E37,NocOd))),2))</f>
        <v/>
      </c>
      <c r="I37" s="18">
        <f>IF(G37="","",MAX(0,G37-NormaDoby))</f>
        <v/>
      </c>
      <c r="J37" s="19"/>
      <c r="K37" s="19"/>
      <c r="L37" s="18">
        <f>IF(OR(G37="",B37=""),"",IF(OR(WEEKDAY(B37,2)=7,D37&lt;&gt;""),G37,""))</f>
        <v/>
      </c>
      <c r="M37" s="20"/>
      <c r="N37" s="17"/>
      <c r="O37" s="17"/>
      <c r="P37" s="18">
        <f>IF(OR(N37="",O37=""),"",ROUND(MOD(O37-N37,1)*24,2))</f>
        <v/>
      </c>
      <c r="Q37" s="20"/>
      <c r="R37" s="20"/>
      <c r="S37" s="19"/>
      <c r="T37" s="20"/>
      <c r="U37" s="19"/>
      <c r="V37" s="19"/>
      <c r="W37" s="20">
        <f>IF(B37="","",IF(AND(N(I37)&gt;0,OR(J37&lt;&gt;"",K37&lt;&gt;""),ROUND(N(J37)+N(K37),2)&lt;&gt;ROUND(N(I37),2)),"podział nadgodzin nie zgadza się z sumą",IF(AND(B37&lt;&gt;"",WEEKDAY(B37,2)=6,D37&lt;&gt;""),"dzień wolny za to święto - wyznacz w tym okresie","")))</f>
        <v/>
      </c>
    </row>
    <row r="38" spans="1:23">
      <c r="A38" s="15">
        <v>30</v>
      </c>
      <c r="B38" s="10">
        <f>IF(A38&gt;DAY($AA$2),"",DATE(Rok,7,A38))</f>
        <v>46233</v>
      </c>
      <c r="C38" s="15" t="str">
        <f>IF(B38="","",CHOOSE(WEEKDAY(B38,2),"pon","wt","śr","czw","pt","sob","nd"))</f>
        <v>czw</v>
      </c>
      <c r="D38" s="16">
        <f>IF(B38="","",IFERROR(INDEX(SwietaNazwa,MATCH(B38,SwietaData,0)),""))</f>
        <v/>
      </c>
      <c r="E38" s="17"/>
      <c r="F38" s="17"/>
      <c r="G38" s="18">
        <f>IF(OR(E38="",F38=""),"",ROUND(MOD(F38-E38,1)*24,2))</f>
        <v/>
      </c>
      <c r="H38" s="18">
        <f>IF(OR(E38="",F38=""),"",ROUND(24*(MAX(0,MIN(IF(F38&lt;E38,F38+1,F38),NocOd-1+8/24)-MAX(E38,NocOd-1))+MAX(0,MIN(IF(F38&lt;E38,F38+1,F38),NocOd+8/24)-MAX(E38,NocOd))),2))</f>
        <v/>
      </c>
      <c r="I38" s="18">
        <f>IF(G38="","",MAX(0,G38-NormaDoby))</f>
        <v/>
      </c>
      <c r="J38" s="19"/>
      <c r="K38" s="19"/>
      <c r="L38" s="18">
        <f>IF(OR(G38="",B38=""),"",IF(OR(WEEKDAY(B38,2)=7,D38&lt;&gt;""),G38,""))</f>
        <v/>
      </c>
      <c r="M38" s="20"/>
      <c r="N38" s="17"/>
      <c r="O38" s="17"/>
      <c r="P38" s="18">
        <f>IF(OR(N38="",O38=""),"",ROUND(MOD(O38-N38,1)*24,2))</f>
        <v/>
      </c>
      <c r="Q38" s="20"/>
      <c r="R38" s="20"/>
      <c r="S38" s="19"/>
      <c r="T38" s="20"/>
      <c r="U38" s="19"/>
      <c r="V38" s="19"/>
      <c r="W38" s="20">
        <f>IF(B38="","",IF(AND(N(I38)&gt;0,OR(J38&lt;&gt;"",K38&lt;&gt;""),ROUND(N(J38)+N(K38),2)&lt;&gt;ROUND(N(I38),2)),"podział nadgodzin nie zgadza się z sumą",IF(AND(B38&lt;&gt;"",WEEKDAY(B38,2)=6,D38&lt;&gt;""),"dzień wolny za to święto - wyznacz w tym okresie","")))</f>
        <v/>
      </c>
    </row>
    <row r="39" spans="1:23">
      <c r="A39" s="15">
        <v>31</v>
      </c>
      <c r="B39" s="10">
        <f>IF(A39&gt;DAY($AA$2),"",DATE(Rok,7,A39))</f>
        <v>46234</v>
      </c>
      <c r="C39" s="15" t="str">
        <f>IF(B39="","",CHOOSE(WEEKDAY(B39,2),"pon","wt","śr","czw","pt","sob","nd"))</f>
        <v>pt</v>
      </c>
      <c r="D39" s="16">
        <f>IF(B39="","",IFERROR(INDEX(SwietaNazwa,MATCH(B39,SwietaData,0)),""))</f>
        <v/>
      </c>
      <c r="E39" s="17"/>
      <c r="F39" s="17"/>
      <c r="G39" s="18">
        <f>IF(OR(E39="",F39=""),"",ROUND(MOD(F39-E39,1)*24,2))</f>
        <v/>
      </c>
      <c r="H39" s="18">
        <f>IF(OR(E39="",F39=""),"",ROUND(24*(MAX(0,MIN(IF(F39&lt;E39,F39+1,F39),NocOd-1+8/24)-MAX(E39,NocOd-1))+MAX(0,MIN(IF(F39&lt;E39,F39+1,F39),NocOd+8/24)-MAX(E39,NocOd))),2))</f>
        <v/>
      </c>
      <c r="I39" s="18">
        <f>IF(G39="","",MAX(0,G39-NormaDoby))</f>
        <v/>
      </c>
      <c r="J39" s="19"/>
      <c r="K39" s="19"/>
      <c r="L39" s="18">
        <f>IF(OR(G39="",B39=""),"",IF(OR(WEEKDAY(B39,2)=7,D39&lt;&gt;""),G39,""))</f>
        <v/>
      </c>
      <c r="M39" s="20"/>
      <c r="N39" s="17"/>
      <c r="O39" s="17"/>
      <c r="P39" s="18">
        <f>IF(OR(N39="",O39=""),"",ROUND(MOD(O39-N39,1)*24,2))</f>
        <v/>
      </c>
      <c r="Q39" s="20"/>
      <c r="R39" s="20"/>
      <c r="S39" s="19"/>
      <c r="T39" s="20"/>
      <c r="U39" s="19"/>
      <c r="V39" s="19"/>
      <c r="W39" s="20">
        <f>IF(B39="","",IF(AND(N(I39)&gt;0,OR(J39&lt;&gt;"",K39&lt;&gt;""),ROUND(N(J39)+N(K39),2)&lt;&gt;ROUND(N(I39),2)),"podział nadgodzin nie zgadza się z sumą",IF(AND(B39&lt;&gt;"",WEEKDAY(B39,2)=6,D39&lt;&gt;""),"dzień wolny za to święto - wyznacz w tym okresie","")))</f>
        <v/>
      </c>
    </row>
    <row r="40" spans="1:23">
      <c r="A40" s="21" t="s">
        <v>61</v>
      </c>
      <c r="B40" s="21"/>
      <c r="C40" s="21"/>
      <c r="D40" s="21"/>
      <c r="E40" s="21"/>
      <c r="F40" s="21"/>
      <c r="G40" s="22">
        <f>SUM(G9:G39)</f>
        <v>0</v>
      </c>
      <c r="H40" s="22">
        <f>SUM(H9:H39)</f>
        <v>0</v>
      </c>
      <c r="I40" s="22">
        <f>SUM(I9:I39)</f>
        <v>0</v>
      </c>
      <c r="J40" s="22">
        <f>SUM(J9:J39)</f>
        <v>0</v>
      </c>
      <c r="K40" s="22">
        <f>SUM(K9:K39)</f>
        <v>0</v>
      </c>
      <c r="L40" s="22">
        <f>SUM(L9:L39)</f>
        <v>0</v>
      </c>
      <c r="M40" s="23">
        <f>COUNTA(M9:M39)</f>
        <v>0</v>
      </c>
      <c r="N40" s="21"/>
      <c r="O40" s="21"/>
      <c r="P40" s="22">
        <f>SUM(P9:P39)</f>
        <v>0</v>
      </c>
      <c r="Q40" s="21"/>
      <c r="R40" s="23">
        <f>COUNTA(R9:R39)</f>
        <v>0</v>
      </c>
      <c r="S40" s="22">
        <f>SUM(S9:S39)</f>
        <v>0</v>
      </c>
      <c r="T40" s="23">
        <f>COUNTA(T9:T39)</f>
        <v>0</v>
      </c>
      <c r="U40" s="22">
        <f>SUM(U9:U39)</f>
        <v>0</v>
      </c>
      <c r="V40" s="22">
        <f>SUM(V9:V39)</f>
        <v>0</v>
      </c>
      <c r="W40" s="21"/>
    </row>
    <row r="41" spans="1:23" ht="24" customHeight="1">
      <c r="A41" s="4" t="s">
        <v>62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>
      <c r="A42" s="5" t="s">
        <v>63</v>
      </c>
    </row>
    <row r="43" spans="1:23" ht="24" customHeight="1">
      <c r="A43" s="24" t="s">
        <v>64</v>
      </c>
      <c r="B43" s="24"/>
      <c r="C43" s="24"/>
      <c r="D43" s="24"/>
      <c r="E43" s="24"/>
      <c r="F43" s="24"/>
      <c r="G43" s="18">
        <f>W2</f>
        <v>184</v>
      </c>
      <c r="I43" s="24" t="s">
        <v>70</v>
      </c>
      <c r="J43" s="24"/>
      <c r="K43" s="24"/>
      <c r="L43" s="24"/>
      <c r="M43" s="24"/>
      <c r="N43" s="24"/>
      <c r="O43" s="24"/>
      <c r="P43" s="18">
        <f>MAX(0,G40-G45-I40)</f>
        <v>0</v>
      </c>
    </row>
    <row r="44" spans="1:23">
      <c r="A44" s="24" t="s">
        <v>65</v>
      </c>
      <c r="B44" s="24"/>
      <c r="C44" s="24"/>
      <c r="D44" s="24"/>
      <c r="E44" s="24"/>
      <c r="F44" s="24"/>
      <c r="G44" s="25">
        <f>S40+U40</f>
        <v>0</v>
      </c>
      <c r="I44" s="24" t="s">
        <v>71</v>
      </c>
      <c r="J44" s="24"/>
      <c r="K44" s="24"/>
      <c r="L44" s="24"/>
      <c r="M44" s="24"/>
      <c r="N44" s="24"/>
      <c r="O44" s="24"/>
      <c r="P44" s="26">
        <f>COUNTIF(R9:R39,"UW")+COUNTIF(R9:R39,"UŻ")</f>
        <v>0</v>
      </c>
    </row>
    <row r="45" spans="1:23">
      <c r="A45" s="24" t="s">
        <v>66</v>
      </c>
      <c r="B45" s="24"/>
      <c r="C45" s="24"/>
      <c r="D45" s="24"/>
      <c r="E45" s="24"/>
      <c r="F45" s="24"/>
      <c r="G45" s="18">
        <f>MAX(0,W2-G44)</f>
        <v>184</v>
      </c>
      <c r="I45" s="24" t="s">
        <v>72</v>
      </c>
      <c r="J45" s="24"/>
      <c r="K45" s="24"/>
      <c r="L45" s="24"/>
      <c r="M45" s="24"/>
      <c r="N45" s="24"/>
      <c r="O45" s="24"/>
      <c r="P45" s="26">
        <f>COUNTIF(R9:R39,"UŻ")</f>
        <v>0</v>
      </c>
    </row>
    <row r="46" spans="1:23">
      <c r="A46" s="24" t="s">
        <v>67</v>
      </c>
      <c r="B46" s="24"/>
      <c r="C46" s="24"/>
      <c r="D46" s="24"/>
      <c r="E46" s="24"/>
      <c r="F46" s="24"/>
      <c r="G46" s="18">
        <f>G40</f>
        <v>0</v>
      </c>
      <c r="I46" s="24" t="s">
        <v>73</v>
      </c>
      <c r="J46" s="24"/>
      <c r="K46" s="24"/>
      <c r="L46" s="24"/>
      <c r="M46" s="24"/>
      <c r="N46" s="24"/>
      <c r="O46" s="24"/>
      <c r="P46" s="26">
        <f>COUNTIF(R9:R39,"CH")</f>
        <v>0</v>
      </c>
    </row>
    <row r="47" spans="1:23">
      <c r="A47" s="24" t="s">
        <v>41</v>
      </c>
      <c r="B47" s="24"/>
      <c r="C47" s="24"/>
      <c r="D47" s="24"/>
      <c r="E47" s="24"/>
      <c r="F47" s="24"/>
      <c r="G47" s="18">
        <f>H40</f>
        <v>0</v>
      </c>
      <c r="I47" s="24" t="s">
        <v>74</v>
      </c>
      <c r="J47" s="24"/>
      <c r="K47" s="24"/>
      <c r="L47" s="24"/>
      <c r="M47" s="24"/>
      <c r="N47" s="24"/>
      <c r="O47" s="24"/>
      <c r="P47" s="18">
        <f>P40</f>
        <v>0</v>
      </c>
    </row>
    <row r="48" spans="1:23">
      <c r="A48" s="24" t="s">
        <v>68</v>
      </c>
      <c r="B48" s="24"/>
      <c r="C48" s="24"/>
      <c r="D48" s="24"/>
      <c r="E48" s="24"/>
      <c r="F48" s="24"/>
      <c r="G48" s="18">
        <f>I40</f>
        <v>0</v>
      </c>
      <c r="I48" s="24" t="s">
        <v>75</v>
      </c>
      <c r="J48" s="24"/>
      <c r="K48" s="24"/>
      <c r="L48" s="24"/>
      <c r="M48" s="24"/>
      <c r="N48" s="24"/>
      <c r="O48" s="24"/>
      <c r="P48" s="18">
        <f>V40</f>
        <v>0</v>
      </c>
    </row>
    <row r="49" spans="1:23">
      <c r="A49" s="24" t="s">
        <v>69</v>
      </c>
      <c r="B49" s="24"/>
      <c r="C49" s="24"/>
      <c r="D49" s="24"/>
      <c r="E49" s="24"/>
      <c r="F49" s="24"/>
      <c r="G49" s="18">
        <f>J40</f>
        <v>0</v>
      </c>
      <c r="H49" s="18">
        <f>K40</f>
        <v>0</v>
      </c>
    </row>
    <row r="50" spans="1:23">
      <c r="A50" s="4" t="s">
        <v>76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4" t="s">
        <v>77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6" customHeight="1">
      <c r="A52" s="27" t="s">
        <v>78</v>
      </c>
      <c r="B52" s="27"/>
      <c r="C52" s="27"/>
      <c r="D52" s="27"/>
      <c r="E52" s="27"/>
      <c r="F52" s="27"/>
      <c r="G52" s="27"/>
      <c r="H52" s="27"/>
      <c r="I52" s="27" t="s">
        <v>79</v>
      </c>
      <c r="J52" s="27"/>
      <c r="K52" s="27"/>
      <c r="L52" s="27"/>
      <c r="M52" s="27"/>
      <c r="N52" s="27"/>
      <c r="O52" s="27"/>
      <c r="P52" s="27"/>
      <c r="Q52" s="28" t="s">
        <v>80</v>
      </c>
      <c r="R52" s="28"/>
      <c r="S52" s="28"/>
      <c r="T52" s="28"/>
      <c r="U52" s="28"/>
      <c r="V52" s="28"/>
      <c r="W52" s="28"/>
    </row>
  </sheetData>
  <sheetProtection sheet="1" objects="1" scenarios="1" formatColumns="0" formatRows="0"/>
  <mergeCells count="26">
    <mergeCell ref="S2:V2"/>
    <mergeCell ref="S3:V3"/>
    <mergeCell ref="E7:H7"/>
    <mergeCell ref="I7:K7"/>
    <mergeCell ref="N7:Q7"/>
    <mergeCell ref="R7:V7"/>
    <mergeCell ref="A40:F40"/>
    <mergeCell ref="A41:W41"/>
    <mergeCell ref="A43:F43"/>
    <mergeCell ref="A44:F44"/>
    <mergeCell ref="A45:F45"/>
    <mergeCell ref="A46:F46"/>
    <mergeCell ref="A47:F47"/>
    <mergeCell ref="A48:F48"/>
    <mergeCell ref="A49:F49"/>
    <mergeCell ref="I43:O43"/>
    <mergeCell ref="I44:O44"/>
    <mergeCell ref="I45:O45"/>
    <mergeCell ref="I46:O46"/>
    <mergeCell ref="I47:O47"/>
    <mergeCell ref="I48:O48"/>
    <mergeCell ref="A50:W50"/>
    <mergeCell ref="A51:W51"/>
    <mergeCell ref="A52:H52"/>
    <mergeCell ref="I52:P52"/>
    <mergeCell ref="Q52:W52"/>
  </mergeCells>
  <conditionalFormatting sqref="A9:W39">
    <cfRule type="expression" dxfId="0" priority="1" stopIfTrue="1">
      <formula>$B9=""</formula>
    </cfRule>
    <cfRule type="expression" dxfId="4" priority="7">
      <formula>AND($B9&lt;&gt;"",OR(WEEKDAY($B9,2)=7,$D9&lt;&gt;""))</formula>
    </cfRule>
    <cfRule type="expression" dxfId="5" priority="8">
      <formula>AND($B9&lt;&gt;"",WEEKDAY($B9,2)=6)</formula>
    </cfRule>
  </conditionalFormatting>
  <conditionalFormatting sqref="D9:D39">
    <cfRule type="expression" dxfId="3" priority="6">
      <formula>AND($B9&lt;&gt;"",WEEKDAY($B9,2)=6,$D9&lt;&gt;"")</formula>
    </cfRule>
  </conditionalFormatting>
  <conditionalFormatting sqref="E10:E39">
    <cfRule type="expression" dxfId="2" priority="5">
      <formula>AND($B10&lt;&gt;"",$B9&lt;&gt;"",$E10&lt;&gt;"",$E9&lt;&gt;"",$F9&lt;&gt;"",ROUND((($B10+$E10)-($B9+$F9+IF($F9&lt;$E9,1,0)))*1440,0)&lt;660)</formula>
    </cfRule>
  </conditionalFormatting>
  <conditionalFormatting sqref="E9:F39">
    <cfRule type="expression" dxfId="2" priority="3">
      <formula>OR(AND($E9&lt;&gt;"",$F9=""),AND($E9="",$F9&lt;&gt;""))</formula>
    </cfRule>
  </conditionalFormatting>
  <conditionalFormatting sqref="E9:F39 M9:M39 R9:R39">
    <cfRule type="expression" dxfId="2" priority="4">
      <formula>AND($E9&lt;&gt;"",$F9&lt;&gt;"",OR($M9&lt;&gt;"",$R9&lt;&gt;""))</formula>
    </cfRule>
  </conditionalFormatting>
  <conditionalFormatting sqref="I9:K39">
    <cfRule type="expression" dxfId="1" priority="2">
      <formula>AND(N($I9)&gt;0,OR($J9&lt;&gt;"",$K9&lt;&gt;""),ROUND(N($J9)+N($K9),2)&lt;&gt;ROUND(N($I9),2))</formula>
    </cfRule>
  </conditionalFormatting>
  <dataValidations count="4">
    <dataValidation type="time" allowBlank="1" showInputMessage="1" showErrorMessage="1" errorTitle="Godzina" error="Wpisz godzinę od 0:00 do 23:59, np. 7:00." sqref="E9:F39 N9:O39">
      <formula1>0</formula1>
      <formula2>0.999988425925926</formula2>
    </dataValidation>
    <dataValidation type="list" errorStyle="information" allowBlank="1" showInputMessage="1" showErrorMessage="1" errorTitle="Spoza listy" error="Wpis spoza listy. Możesz go zostawić." sqref="M9:M39">
      <formula1>"W5,WN,WŚ,ND"</formula1>
    </dataValidation>
    <dataValidation type="list" errorStyle="information" allowBlank="1" showInputMessage="1" showErrorMessage="1" errorTitle="Spoza listy" error="Wpis spoza listy. Możesz go zostawić." sqref="R9:R39">
      <formula1>"UW,UŻ,CH,OP,UB,UO"</formula1>
    </dataValidation>
    <dataValidation type="list" errorStyle="information" allowBlank="1" showInputMessage="1" showErrorMessage="1" errorTitle="Spoza listy" error="Wpis spoza listy. Możesz go zostawić." sqref="T9:T39">
      <formula1>"art. 188,sprawy osobiste,siła wyższa,inne"</formula1>
    </dataValidation>
  </dataValidations>
  <pageMargins left="0.197" right="0.197" top="0.197" bottom="0.197" header="0.3" footer="0.3"/>
  <pageSetup paperSize="9" orientation="landscape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2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4.7109375" customWidth="1"/>
    <col min="2" max="2" width="9.7109375" customWidth="1"/>
    <col min="3" max="3" width="5.7109375" customWidth="1"/>
    <col min="4" max="4" width="14.7109375" customWidth="1"/>
    <col min="5" max="6" width="8.7109375" customWidth="1"/>
    <col min="7" max="16" width="7.7109375" customWidth="1"/>
    <col min="17" max="17" width="12.7109375" customWidth="1"/>
    <col min="18" max="18" width="7.7109375" customWidth="1"/>
    <col min="19" max="19" width="6.7109375" customWidth="1"/>
    <col min="20" max="20" width="10.7109375" customWidth="1"/>
    <col min="21" max="21" width="6.7109375" customWidth="1"/>
    <col min="22" max="22" width="7.7109375" customWidth="1"/>
    <col min="23" max="23" width="22.7109375" customWidth="1"/>
    <col min="27" max="27" width="10.7109375" hidden="1" customWidth="1"/>
  </cols>
  <sheetData>
    <row r="1" spans="1:27">
      <c r="A1" s="3" t="s">
        <v>31</v>
      </c>
      <c r="AA1" s="10">
        <f>DATE(Rok,8,1)</f>
        <v>46235</v>
      </c>
    </row>
    <row r="2" spans="1:27">
      <c r="A2" t="str">
        <f>"Miesiąc: "&amp;"sierpień"&amp;" "&amp;Rok</f>
        <v>Miesiąc: sierpień 2026</v>
      </c>
      <c r="S2" s="11" t="s">
        <v>32</v>
      </c>
      <c r="T2" s="11"/>
      <c r="U2" s="11"/>
      <c r="V2" s="11"/>
      <c r="W2" s="12">
        <f>ROUND(Etat*8*(NETWORKDAYS(AA1,AA2,SwietaData)-SUMPRODUCT((SwietaData&gt;=AA1)*(SwietaData&lt;=AA2)*(WEEKDAY(SwietaData,2)=6))),2)</f>
        <v>160</v>
      </c>
      <c r="AA2" s="10">
        <f>EOMONTH(AA1,0)</f>
        <v>46265</v>
      </c>
    </row>
    <row r="3" spans="1:27">
      <c r="A3" t="str">
        <f>"Pracownik: "&amp;Pracownik</f>
        <v>Pracownik: </v>
      </c>
      <c r="G3" t="str">
        <f>"Stanowisko: "&amp;Stanowisko</f>
        <v>Stanowisko: </v>
      </c>
      <c r="S3" s="11" t="s">
        <v>33</v>
      </c>
      <c r="T3" s="11"/>
      <c r="U3" s="11"/>
      <c r="V3" s="11"/>
      <c r="W3" s="13">
        <f>IF(Etat&gt;0,W2/(8*Etat),"")</f>
        <v>20.0</v>
      </c>
    </row>
    <row r="4" spans="1:27">
      <c r="A4" t="str">
        <f>"Pracodawca: "&amp;Pracodawca</f>
        <v>Pracodawca: </v>
      </c>
      <c r="G4" t="str">
        <f>"Etat: "&amp;ROUND(Etat,2)&amp;"   Rozkład: "&amp;Rozklad</f>
        <v>Etat: 1   Rozkład: </v>
      </c>
    </row>
    <row r="5" spans="1:27">
      <c r="A5" t="str">
        <f>"Okres rozliczeniowy: "&amp;Okres&amp;"   Pora nocna: "&amp;RIGHT("0"&amp;INT(ROUND((NocOd)*1440,0)/60),2)&amp;":"&amp;RIGHT("0"&amp;MOD(ROUND((NocOd)*1440,0),60),2)&amp;"-"&amp;RIGHT("0"&amp;INT(ROUND((MOD(NocOd+8/24,1))*1440,0)/60),2)&amp;":"&amp;RIGHT("0"&amp;MOD(ROUND((MOD(NocOd+8/24,1))*1440,0),60),2)</f>
        <v>Okres rozliczeniowy: 1 miesiąc   Pora nocna: 22:00-06:00</v>
      </c>
    </row>
    <row r="7" spans="1:27">
      <c r="A7" s="14"/>
      <c r="B7" s="14"/>
      <c r="C7" s="14"/>
      <c r="D7" s="14"/>
      <c r="E7" s="14" t="s">
        <v>57</v>
      </c>
      <c r="F7" s="14"/>
      <c r="G7" s="14"/>
      <c r="H7" s="14"/>
      <c r="I7" s="14" t="s">
        <v>58</v>
      </c>
      <c r="J7" s="14"/>
      <c r="K7" s="14"/>
      <c r="L7" s="14"/>
      <c r="M7" s="14"/>
      <c r="N7" s="14" t="s">
        <v>59</v>
      </c>
      <c r="O7" s="14"/>
      <c r="P7" s="14"/>
      <c r="Q7" s="14"/>
      <c r="R7" s="14" t="s">
        <v>60</v>
      </c>
      <c r="S7" s="14"/>
      <c r="T7" s="14"/>
      <c r="U7" s="14"/>
      <c r="V7" s="14"/>
      <c r="W7" s="14"/>
    </row>
    <row r="8" spans="1:27" ht="58" customHeight="1">
      <c r="A8" s="14" t="s">
        <v>34</v>
      </c>
      <c r="B8" s="14" t="s">
        <v>35</v>
      </c>
      <c r="C8" s="14" t="s">
        <v>36</v>
      </c>
      <c r="D8" s="14" t="s">
        <v>37</v>
      </c>
      <c r="E8" s="14" t="s">
        <v>38</v>
      </c>
      <c r="F8" s="14" t="s">
        <v>39</v>
      </c>
      <c r="G8" s="14" t="s">
        <v>40</v>
      </c>
      <c r="H8" s="14" t="s">
        <v>41</v>
      </c>
      <c r="I8" s="14" t="s">
        <v>42</v>
      </c>
      <c r="J8" s="14" t="s">
        <v>43</v>
      </c>
      <c r="K8" s="14" t="s">
        <v>44</v>
      </c>
      <c r="L8" s="14" t="s">
        <v>45</v>
      </c>
      <c r="M8" s="14" t="s">
        <v>46</v>
      </c>
      <c r="N8" s="14" t="s">
        <v>47</v>
      </c>
      <c r="O8" s="14" t="s">
        <v>48</v>
      </c>
      <c r="P8" s="14" t="s">
        <v>49</v>
      </c>
      <c r="Q8" s="14" t="s">
        <v>50</v>
      </c>
      <c r="R8" s="14" t="s">
        <v>51</v>
      </c>
      <c r="S8" s="14" t="s">
        <v>52</v>
      </c>
      <c r="T8" s="14" t="s">
        <v>53</v>
      </c>
      <c r="U8" s="14" t="s">
        <v>54</v>
      </c>
      <c r="V8" s="14" t="s">
        <v>55</v>
      </c>
      <c r="W8" s="14" t="s">
        <v>56</v>
      </c>
    </row>
    <row r="9" spans="1:27">
      <c r="A9" s="15">
        <v>1</v>
      </c>
      <c r="B9" s="10">
        <f>IF(A9&gt;DAY($AA$2),"",DATE(Rok,8,A9))</f>
        <v>46235</v>
      </c>
      <c r="C9" s="15" t="str">
        <f>IF(B9="","",CHOOSE(WEEKDAY(B9,2),"pon","wt","śr","czw","pt","sob","nd"))</f>
        <v>sob</v>
      </c>
      <c r="D9" s="16">
        <f>IF(B9="","",IFERROR(INDEX(SwietaNazwa,MATCH(B9,SwietaData,0)),""))</f>
        <v/>
      </c>
      <c r="E9" s="17"/>
      <c r="F9" s="17"/>
      <c r="G9" s="18">
        <f>IF(OR(E9="",F9=""),"",ROUND(MOD(F9-E9,1)*24,2))</f>
        <v/>
      </c>
      <c r="H9" s="18">
        <f>IF(OR(E9="",F9=""),"",ROUND(24*(MAX(0,MIN(IF(F9&lt;E9,F9+1,F9),NocOd-1+8/24)-MAX(E9,NocOd-1))+MAX(0,MIN(IF(F9&lt;E9,F9+1,F9),NocOd+8/24)-MAX(E9,NocOd))),2))</f>
        <v/>
      </c>
      <c r="I9" s="18">
        <f>IF(G9="","",MAX(0,G9-NormaDoby))</f>
        <v/>
      </c>
      <c r="J9" s="19"/>
      <c r="K9" s="19"/>
      <c r="L9" s="18">
        <f>IF(OR(G9="",B9=""),"",IF(OR(WEEKDAY(B9,2)=7,D9&lt;&gt;""),G9,""))</f>
        <v/>
      </c>
      <c r="M9" s="20"/>
      <c r="N9" s="17"/>
      <c r="O9" s="17"/>
      <c r="P9" s="18">
        <f>IF(OR(N9="",O9=""),"",ROUND(MOD(O9-N9,1)*24,2))</f>
        <v/>
      </c>
      <c r="Q9" s="20"/>
      <c r="R9" s="20"/>
      <c r="S9" s="19"/>
      <c r="T9" s="20"/>
      <c r="U9" s="19"/>
      <c r="V9" s="19"/>
      <c r="W9" s="20">
        <f>IF(B9="","",IF(AND(N(I9)&gt;0,OR(J9&lt;&gt;"",K9&lt;&gt;""),ROUND(N(J9)+N(K9),2)&lt;&gt;ROUND(N(I9),2)),"podział nadgodzin nie zgadza się z sumą",IF(AND(B9&lt;&gt;"",WEEKDAY(B9,2)=6,D9&lt;&gt;""),"dzień wolny za to święto - wyznacz w tym okresie","")))</f>
        <v/>
      </c>
    </row>
    <row r="10" spans="1:27">
      <c r="A10" s="15">
        <v>2</v>
      </c>
      <c r="B10" s="10">
        <f>IF(A10&gt;DAY($AA$2),"",DATE(Rok,8,A10))</f>
        <v>46236</v>
      </c>
      <c r="C10" s="15" t="str">
        <f>IF(B10="","",CHOOSE(WEEKDAY(B10,2),"pon","wt","śr","czw","pt","sob","nd"))</f>
        <v>nd</v>
      </c>
      <c r="D10" s="16">
        <f>IF(B10="","",IFERROR(INDEX(SwietaNazwa,MATCH(B10,SwietaData,0)),""))</f>
        <v/>
      </c>
      <c r="E10" s="17"/>
      <c r="F10" s="17"/>
      <c r="G10" s="18">
        <f>IF(OR(E10="",F10=""),"",ROUND(MOD(F10-E10,1)*24,2))</f>
        <v/>
      </c>
      <c r="H10" s="18">
        <f>IF(OR(E10="",F10=""),"",ROUND(24*(MAX(0,MIN(IF(F10&lt;E10,F10+1,F10),NocOd-1+8/24)-MAX(E10,NocOd-1))+MAX(0,MIN(IF(F10&lt;E10,F10+1,F10),NocOd+8/24)-MAX(E10,NocOd))),2))</f>
        <v/>
      </c>
      <c r="I10" s="18">
        <f>IF(G10="","",MAX(0,G10-NormaDoby))</f>
        <v/>
      </c>
      <c r="J10" s="19"/>
      <c r="K10" s="19"/>
      <c r="L10" s="18">
        <f>IF(OR(G10="",B10=""),"",IF(OR(WEEKDAY(B10,2)=7,D10&lt;&gt;""),G10,""))</f>
        <v/>
      </c>
      <c r="M10" s="20"/>
      <c r="N10" s="17"/>
      <c r="O10" s="17"/>
      <c r="P10" s="18">
        <f>IF(OR(N10="",O10=""),"",ROUND(MOD(O10-N10,1)*24,2))</f>
        <v/>
      </c>
      <c r="Q10" s="20"/>
      <c r="R10" s="20"/>
      <c r="S10" s="19"/>
      <c r="T10" s="20"/>
      <c r="U10" s="19"/>
      <c r="V10" s="19"/>
      <c r="W10" s="20">
        <f>IF(B10="","",IF(AND(N(I10)&gt;0,OR(J10&lt;&gt;"",K10&lt;&gt;""),ROUND(N(J10)+N(K10),2)&lt;&gt;ROUND(N(I10),2)),"podział nadgodzin nie zgadza się z sumą",IF(AND(B10&lt;&gt;"",WEEKDAY(B10,2)=6,D10&lt;&gt;""),"dzień wolny za to święto - wyznacz w tym okresie","")))</f>
        <v/>
      </c>
    </row>
    <row r="11" spans="1:27">
      <c r="A11" s="15">
        <v>3</v>
      </c>
      <c r="B11" s="10">
        <f>IF(A11&gt;DAY($AA$2),"",DATE(Rok,8,A11))</f>
        <v>46237</v>
      </c>
      <c r="C11" s="15" t="str">
        <f>IF(B11="","",CHOOSE(WEEKDAY(B11,2),"pon","wt","śr","czw","pt","sob","nd"))</f>
        <v>pon</v>
      </c>
      <c r="D11" s="16">
        <f>IF(B11="","",IFERROR(INDEX(SwietaNazwa,MATCH(B11,SwietaData,0)),""))</f>
        <v/>
      </c>
      <c r="E11" s="17"/>
      <c r="F11" s="17"/>
      <c r="G11" s="18">
        <f>IF(OR(E11="",F11=""),"",ROUND(MOD(F11-E11,1)*24,2))</f>
        <v/>
      </c>
      <c r="H11" s="18">
        <f>IF(OR(E11="",F11=""),"",ROUND(24*(MAX(0,MIN(IF(F11&lt;E11,F11+1,F11),NocOd-1+8/24)-MAX(E11,NocOd-1))+MAX(0,MIN(IF(F11&lt;E11,F11+1,F11),NocOd+8/24)-MAX(E11,NocOd))),2))</f>
        <v/>
      </c>
      <c r="I11" s="18">
        <f>IF(G11="","",MAX(0,G11-NormaDoby))</f>
        <v/>
      </c>
      <c r="J11" s="19"/>
      <c r="K11" s="19"/>
      <c r="L11" s="18">
        <f>IF(OR(G11="",B11=""),"",IF(OR(WEEKDAY(B11,2)=7,D11&lt;&gt;""),G11,""))</f>
        <v/>
      </c>
      <c r="M11" s="20"/>
      <c r="N11" s="17"/>
      <c r="O11" s="17"/>
      <c r="P11" s="18">
        <f>IF(OR(N11="",O11=""),"",ROUND(MOD(O11-N11,1)*24,2))</f>
        <v/>
      </c>
      <c r="Q11" s="20"/>
      <c r="R11" s="20"/>
      <c r="S11" s="19"/>
      <c r="T11" s="20"/>
      <c r="U11" s="19"/>
      <c r="V11" s="19"/>
      <c r="W11" s="20">
        <f>IF(B11="","",IF(AND(N(I11)&gt;0,OR(J11&lt;&gt;"",K11&lt;&gt;""),ROUND(N(J11)+N(K11),2)&lt;&gt;ROUND(N(I11),2)),"podział nadgodzin nie zgadza się z sumą",IF(AND(B11&lt;&gt;"",WEEKDAY(B11,2)=6,D11&lt;&gt;""),"dzień wolny za to święto - wyznacz w tym okresie","")))</f>
        <v/>
      </c>
    </row>
    <row r="12" spans="1:27">
      <c r="A12" s="15">
        <v>4</v>
      </c>
      <c r="B12" s="10">
        <f>IF(A12&gt;DAY($AA$2),"",DATE(Rok,8,A12))</f>
        <v>46238</v>
      </c>
      <c r="C12" s="15" t="str">
        <f>IF(B12="","",CHOOSE(WEEKDAY(B12,2),"pon","wt","śr","czw","pt","sob","nd"))</f>
        <v>wt</v>
      </c>
      <c r="D12" s="16">
        <f>IF(B12="","",IFERROR(INDEX(SwietaNazwa,MATCH(B12,SwietaData,0)),""))</f>
        <v/>
      </c>
      <c r="E12" s="17"/>
      <c r="F12" s="17"/>
      <c r="G12" s="18">
        <f>IF(OR(E12="",F12=""),"",ROUND(MOD(F12-E12,1)*24,2))</f>
        <v/>
      </c>
      <c r="H12" s="18">
        <f>IF(OR(E12="",F12=""),"",ROUND(24*(MAX(0,MIN(IF(F12&lt;E12,F12+1,F12),NocOd-1+8/24)-MAX(E12,NocOd-1))+MAX(0,MIN(IF(F12&lt;E12,F12+1,F12),NocOd+8/24)-MAX(E12,NocOd))),2))</f>
        <v/>
      </c>
      <c r="I12" s="18">
        <f>IF(G12="","",MAX(0,G12-NormaDoby))</f>
        <v/>
      </c>
      <c r="J12" s="19"/>
      <c r="K12" s="19"/>
      <c r="L12" s="18">
        <f>IF(OR(G12="",B12=""),"",IF(OR(WEEKDAY(B12,2)=7,D12&lt;&gt;""),G12,""))</f>
        <v/>
      </c>
      <c r="M12" s="20"/>
      <c r="N12" s="17"/>
      <c r="O12" s="17"/>
      <c r="P12" s="18">
        <f>IF(OR(N12="",O12=""),"",ROUND(MOD(O12-N12,1)*24,2))</f>
        <v/>
      </c>
      <c r="Q12" s="20"/>
      <c r="R12" s="20"/>
      <c r="S12" s="19"/>
      <c r="T12" s="20"/>
      <c r="U12" s="19"/>
      <c r="V12" s="19"/>
      <c r="W12" s="20">
        <f>IF(B12="","",IF(AND(N(I12)&gt;0,OR(J12&lt;&gt;"",K12&lt;&gt;""),ROUND(N(J12)+N(K12),2)&lt;&gt;ROUND(N(I12),2)),"podział nadgodzin nie zgadza się z sumą",IF(AND(B12&lt;&gt;"",WEEKDAY(B12,2)=6,D12&lt;&gt;""),"dzień wolny za to święto - wyznacz w tym okresie","")))</f>
        <v/>
      </c>
    </row>
    <row r="13" spans="1:27">
      <c r="A13" s="15">
        <v>5</v>
      </c>
      <c r="B13" s="10">
        <f>IF(A13&gt;DAY($AA$2),"",DATE(Rok,8,A13))</f>
        <v>46239</v>
      </c>
      <c r="C13" s="15" t="str">
        <f>IF(B13="","",CHOOSE(WEEKDAY(B13,2),"pon","wt","śr","czw","pt","sob","nd"))</f>
        <v>śr</v>
      </c>
      <c r="D13" s="16">
        <f>IF(B13="","",IFERROR(INDEX(SwietaNazwa,MATCH(B13,SwietaData,0)),""))</f>
        <v/>
      </c>
      <c r="E13" s="17"/>
      <c r="F13" s="17"/>
      <c r="G13" s="18">
        <f>IF(OR(E13="",F13=""),"",ROUND(MOD(F13-E13,1)*24,2))</f>
        <v/>
      </c>
      <c r="H13" s="18">
        <f>IF(OR(E13="",F13=""),"",ROUND(24*(MAX(0,MIN(IF(F13&lt;E13,F13+1,F13),NocOd-1+8/24)-MAX(E13,NocOd-1))+MAX(0,MIN(IF(F13&lt;E13,F13+1,F13),NocOd+8/24)-MAX(E13,NocOd))),2))</f>
        <v/>
      </c>
      <c r="I13" s="18">
        <f>IF(G13="","",MAX(0,G13-NormaDoby))</f>
        <v/>
      </c>
      <c r="J13" s="19"/>
      <c r="K13" s="19"/>
      <c r="L13" s="18">
        <f>IF(OR(G13="",B13=""),"",IF(OR(WEEKDAY(B13,2)=7,D13&lt;&gt;""),G13,""))</f>
        <v/>
      </c>
      <c r="M13" s="20"/>
      <c r="N13" s="17"/>
      <c r="O13" s="17"/>
      <c r="P13" s="18">
        <f>IF(OR(N13="",O13=""),"",ROUND(MOD(O13-N13,1)*24,2))</f>
        <v/>
      </c>
      <c r="Q13" s="20"/>
      <c r="R13" s="20"/>
      <c r="S13" s="19"/>
      <c r="T13" s="20"/>
      <c r="U13" s="19"/>
      <c r="V13" s="19"/>
      <c r="W13" s="20">
        <f>IF(B13="","",IF(AND(N(I13)&gt;0,OR(J13&lt;&gt;"",K13&lt;&gt;""),ROUND(N(J13)+N(K13),2)&lt;&gt;ROUND(N(I13),2)),"podział nadgodzin nie zgadza się z sumą",IF(AND(B13&lt;&gt;"",WEEKDAY(B13,2)=6,D13&lt;&gt;""),"dzień wolny za to święto - wyznacz w tym okresie","")))</f>
        <v/>
      </c>
    </row>
    <row r="14" spans="1:27">
      <c r="A14" s="15">
        <v>6</v>
      </c>
      <c r="B14" s="10">
        <f>IF(A14&gt;DAY($AA$2),"",DATE(Rok,8,A14))</f>
        <v>46240</v>
      </c>
      <c r="C14" s="15" t="str">
        <f>IF(B14="","",CHOOSE(WEEKDAY(B14,2),"pon","wt","śr","czw","pt","sob","nd"))</f>
        <v>czw</v>
      </c>
      <c r="D14" s="16">
        <f>IF(B14="","",IFERROR(INDEX(SwietaNazwa,MATCH(B14,SwietaData,0)),""))</f>
        <v/>
      </c>
      <c r="E14" s="17"/>
      <c r="F14" s="17"/>
      <c r="G14" s="18">
        <f>IF(OR(E14="",F14=""),"",ROUND(MOD(F14-E14,1)*24,2))</f>
        <v/>
      </c>
      <c r="H14" s="18">
        <f>IF(OR(E14="",F14=""),"",ROUND(24*(MAX(0,MIN(IF(F14&lt;E14,F14+1,F14),NocOd-1+8/24)-MAX(E14,NocOd-1))+MAX(0,MIN(IF(F14&lt;E14,F14+1,F14),NocOd+8/24)-MAX(E14,NocOd))),2))</f>
        <v/>
      </c>
      <c r="I14" s="18">
        <f>IF(G14="","",MAX(0,G14-NormaDoby))</f>
        <v/>
      </c>
      <c r="J14" s="19"/>
      <c r="K14" s="19"/>
      <c r="L14" s="18">
        <f>IF(OR(G14="",B14=""),"",IF(OR(WEEKDAY(B14,2)=7,D14&lt;&gt;""),G14,""))</f>
        <v/>
      </c>
      <c r="M14" s="20"/>
      <c r="N14" s="17"/>
      <c r="O14" s="17"/>
      <c r="P14" s="18">
        <f>IF(OR(N14="",O14=""),"",ROUND(MOD(O14-N14,1)*24,2))</f>
        <v/>
      </c>
      <c r="Q14" s="20"/>
      <c r="R14" s="20"/>
      <c r="S14" s="19"/>
      <c r="T14" s="20"/>
      <c r="U14" s="19"/>
      <c r="V14" s="19"/>
      <c r="W14" s="20">
        <f>IF(B14="","",IF(AND(N(I14)&gt;0,OR(J14&lt;&gt;"",K14&lt;&gt;""),ROUND(N(J14)+N(K14),2)&lt;&gt;ROUND(N(I14),2)),"podział nadgodzin nie zgadza się z sumą",IF(AND(B14&lt;&gt;"",WEEKDAY(B14,2)=6,D14&lt;&gt;""),"dzień wolny za to święto - wyznacz w tym okresie","")))</f>
        <v/>
      </c>
    </row>
    <row r="15" spans="1:27">
      <c r="A15" s="15">
        <v>7</v>
      </c>
      <c r="B15" s="10">
        <f>IF(A15&gt;DAY($AA$2),"",DATE(Rok,8,A15))</f>
        <v>46241</v>
      </c>
      <c r="C15" s="15" t="str">
        <f>IF(B15="","",CHOOSE(WEEKDAY(B15,2),"pon","wt","śr","czw","pt","sob","nd"))</f>
        <v>pt</v>
      </c>
      <c r="D15" s="16">
        <f>IF(B15="","",IFERROR(INDEX(SwietaNazwa,MATCH(B15,SwietaData,0)),""))</f>
        <v/>
      </c>
      <c r="E15" s="17"/>
      <c r="F15" s="17"/>
      <c r="G15" s="18">
        <f>IF(OR(E15="",F15=""),"",ROUND(MOD(F15-E15,1)*24,2))</f>
        <v/>
      </c>
      <c r="H15" s="18">
        <f>IF(OR(E15="",F15=""),"",ROUND(24*(MAX(0,MIN(IF(F15&lt;E15,F15+1,F15),NocOd-1+8/24)-MAX(E15,NocOd-1))+MAX(0,MIN(IF(F15&lt;E15,F15+1,F15),NocOd+8/24)-MAX(E15,NocOd))),2))</f>
        <v/>
      </c>
      <c r="I15" s="18">
        <f>IF(G15="","",MAX(0,G15-NormaDoby))</f>
        <v/>
      </c>
      <c r="J15" s="19"/>
      <c r="K15" s="19"/>
      <c r="L15" s="18">
        <f>IF(OR(G15="",B15=""),"",IF(OR(WEEKDAY(B15,2)=7,D15&lt;&gt;""),G15,""))</f>
        <v/>
      </c>
      <c r="M15" s="20"/>
      <c r="N15" s="17"/>
      <c r="O15" s="17"/>
      <c r="P15" s="18">
        <f>IF(OR(N15="",O15=""),"",ROUND(MOD(O15-N15,1)*24,2))</f>
        <v/>
      </c>
      <c r="Q15" s="20"/>
      <c r="R15" s="20"/>
      <c r="S15" s="19"/>
      <c r="T15" s="20"/>
      <c r="U15" s="19"/>
      <c r="V15" s="19"/>
      <c r="W15" s="20">
        <f>IF(B15="","",IF(AND(N(I15)&gt;0,OR(J15&lt;&gt;"",K15&lt;&gt;""),ROUND(N(J15)+N(K15),2)&lt;&gt;ROUND(N(I15),2)),"podział nadgodzin nie zgadza się z sumą",IF(AND(B15&lt;&gt;"",WEEKDAY(B15,2)=6,D15&lt;&gt;""),"dzień wolny za to święto - wyznacz w tym okresie","")))</f>
        <v/>
      </c>
    </row>
    <row r="16" spans="1:27">
      <c r="A16" s="15">
        <v>8</v>
      </c>
      <c r="B16" s="10">
        <f>IF(A16&gt;DAY($AA$2),"",DATE(Rok,8,A16))</f>
        <v>46242</v>
      </c>
      <c r="C16" s="15" t="str">
        <f>IF(B16="","",CHOOSE(WEEKDAY(B16,2),"pon","wt","śr","czw","pt","sob","nd"))</f>
        <v>sob</v>
      </c>
      <c r="D16" s="16">
        <f>IF(B16="","",IFERROR(INDEX(SwietaNazwa,MATCH(B16,SwietaData,0)),""))</f>
        <v/>
      </c>
      <c r="E16" s="17"/>
      <c r="F16" s="17"/>
      <c r="G16" s="18">
        <f>IF(OR(E16="",F16=""),"",ROUND(MOD(F16-E16,1)*24,2))</f>
        <v/>
      </c>
      <c r="H16" s="18">
        <f>IF(OR(E16="",F16=""),"",ROUND(24*(MAX(0,MIN(IF(F16&lt;E16,F16+1,F16),NocOd-1+8/24)-MAX(E16,NocOd-1))+MAX(0,MIN(IF(F16&lt;E16,F16+1,F16),NocOd+8/24)-MAX(E16,NocOd))),2))</f>
        <v/>
      </c>
      <c r="I16" s="18">
        <f>IF(G16="","",MAX(0,G16-NormaDoby))</f>
        <v/>
      </c>
      <c r="J16" s="19"/>
      <c r="K16" s="19"/>
      <c r="L16" s="18">
        <f>IF(OR(G16="",B16=""),"",IF(OR(WEEKDAY(B16,2)=7,D16&lt;&gt;""),G16,""))</f>
        <v/>
      </c>
      <c r="M16" s="20"/>
      <c r="N16" s="17"/>
      <c r="O16" s="17"/>
      <c r="P16" s="18">
        <f>IF(OR(N16="",O16=""),"",ROUND(MOD(O16-N16,1)*24,2))</f>
        <v/>
      </c>
      <c r="Q16" s="20"/>
      <c r="R16" s="20"/>
      <c r="S16" s="19"/>
      <c r="T16" s="20"/>
      <c r="U16" s="19"/>
      <c r="V16" s="19"/>
      <c r="W16" s="20">
        <f>IF(B16="","",IF(AND(N(I16)&gt;0,OR(J16&lt;&gt;"",K16&lt;&gt;""),ROUND(N(J16)+N(K16),2)&lt;&gt;ROUND(N(I16),2)),"podział nadgodzin nie zgadza się z sumą",IF(AND(B16&lt;&gt;"",WEEKDAY(B16,2)=6,D16&lt;&gt;""),"dzień wolny za to święto - wyznacz w tym okresie","")))</f>
        <v/>
      </c>
    </row>
    <row r="17" spans="1:23">
      <c r="A17" s="15">
        <v>9</v>
      </c>
      <c r="B17" s="10">
        <f>IF(A17&gt;DAY($AA$2),"",DATE(Rok,8,A17))</f>
        <v>46243</v>
      </c>
      <c r="C17" s="15" t="str">
        <f>IF(B17="","",CHOOSE(WEEKDAY(B17,2),"pon","wt","śr","czw","pt","sob","nd"))</f>
        <v>nd</v>
      </c>
      <c r="D17" s="16">
        <f>IF(B17="","",IFERROR(INDEX(SwietaNazwa,MATCH(B17,SwietaData,0)),""))</f>
        <v/>
      </c>
      <c r="E17" s="17"/>
      <c r="F17" s="17"/>
      <c r="G17" s="18">
        <f>IF(OR(E17="",F17=""),"",ROUND(MOD(F17-E17,1)*24,2))</f>
        <v/>
      </c>
      <c r="H17" s="18">
        <f>IF(OR(E17="",F17=""),"",ROUND(24*(MAX(0,MIN(IF(F17&lt;E17,F17+1,F17),NocOd-1+8/24)-MAX(E17,NocOd-1))+MAX(0,MIN(IF(F17&lt;E17,F17+1,F17),NocOd+8/24)-MAX(E17,NocOd))),2))</f>
        <v/>
      </c>
      <c r="I17" s="18">
        <f>IF(G17="","",MAX(0,G17-NormaDoby))</f>
        <v/>
      </c>
      <c r="J17" s="19"/>
      <c r="K17" s="19"/>
      <c r="L17" s="18">
        <f>IF(OR(G17="",B17=""),"",IF(OR(WEEKDAY(B17,2)=7,D17&lt;&gt;""),G17,""))</f>
        <v/>
      </c>
      <c r="M17" s="20"/>
      <c r="N17" s="17"/>
      <c r="O17" s="17"/>
      <c r="P17" s="18">
        <f>IF(OR(N17="",O17=""),"",ROUND(MOD(O17-N17,1)*24,2))</f>
        <v/>
      </c>
      <c r="Q17" s="20"/>
      <c r="R17" s="20"/>
      <c r="S17" s="19"/>
      <c r="T17" s="20"/>
      <c r="U17" s="19"/>
      <c r="V17" s="19"/>
      <c r="W17" s="20">
        <f>IF(B17="","",IF(AND(N(I17)&gt;0,OR(J17&lt;&gt;"",K17&lt;&gt;""),ROUND(N(J17)+N(K17),2)&lt;&gt;ROUND(N(I17),2)),"podział nadgodzin nie zgadza się z sumą",IF(AND(B17&lt;&gt;"",WEEKDAY(B17,2)=6,D17&lt;&gt;""),"dzień wolny za to święto - wyznacz w tym okresie","")))</f>
        <v/>
      </c>
    </row>
    <row r="18" spans="1:23">
      <c r="A18" s="15">
        <v>10</v>
      </c>
      <c r="B18" s="10">
        <f>IF(A18&gt;DAY($AA$2),"",DATE(Rok,8,A18))</f>
        <v>46244</v>
      </c>
      <c r="C18" s="15" t="str">
        <f>IF(B18="","",CHOOSE(WEEKDAY(B18,2),"pon","wt","śr","czw","pt","sob","nd"))</f>
        <v>pon</v>
      </c>
      <c r="D18" s="16">
        <f>IF(B18="","",IFERROR(INDEX(SwietaNazwa,MATCH(B18,SwietaData,0)),""))</f>
        <v/>
      </c>
      <c r="E18" s="17"/>
      <c r="F18" s="17"/>
      <c r="G18" s="18">
        <f>IF(OR(E18="",F18=""),"",ROUND(MOD(F18-E18,1)*24,2))</f>
        <v/>
      </c>
      <c r="H18" s="18">
        <f>IF(OR(E18="",F18=""),"",ROUND(24*(MAX(0,MIN(IF(F18&lt;E18,F18+1,F18),NocOd-1+8/24)-MAX(E18,NocOd-1))+MAX(0,MIN(IF(F18&lt;E18,F18+1,F18),NocOd+8/24)-MAX(E18,NocOd))),2))</f>
        <v/>
      </c>
      <c r="I18" s="18">
        <f>IF(G18="","",MAX(0,G18-NormaDoby))</f>
        <v/>
      </c>
      <c r="J18" s="19"/>
      <c r="K18" s="19"/>
      <c r="L18" s="18">
        <f>IF(OR(G18="",B18=""),"",IF(OR(WEEKDAY(B18,2)=7,D18&lt;&gt;""),G18,""))</f>
        <v/>
      </c>
      <c r="M18" s="20"/>
      <c r="N18" s="17"/>
      <c r="O18" s="17"/>
      <c r="P18" s="18">
        <f>IF(OR(N18="",O18=""),"",ROUND(MOD(O18-N18,1)*24,2))</f>
        <v/>
      </c>
      <c r="Q18" s="20"/>
      <c r="R18" s="20"/>
      <c r="S18" s="19"/>
      <c r="T18" s="20"/>
      <c r="U18" s="19"/>
      <c r="V18" s="19"/>
      <c r="W18" s="20">
        <f>IF(B18="","",IF(AND(N(I18)&gt;0,OR(J18&lt;&gt;"",K18&lt;&gt;""),ROUND(N(J18)+N(K18),2)&lt;&gt;ROUND(N(I18),2)),"podział nadgodzin nie zgadza się z sumą",IF(AND(B18&lt;&gt;"",WEEKDAY(B18,2)=6,D18&lt;&gt;""),"dzień wolny za to święto - wyznacz w tym okresie","")))</f>
        <v/>
      </c>
    </row>
    <row r="19" spans="1:23">
      <c r="A19" s="15">
        <v>11</v>
      </c>
      <c r="B19" s="10">
        <f>IF(A19&gt;DAY($AA$2),"",DATE(Rok,8,A19))</f>
        <v>46245</v>
      </c>
      <c r="C19" s="15" t="str">
        <f>IF(B19="","",CHOOSE(WEEKDAY(B19,2),"pon","wt","śr","czw","pt","sob","nd"))</f>
        <v>wt</v>
      </c>
      <c r="D19" s="16">
        <f>IF(B19="","",IFERROR(INDEX(SwietaNazwa,MATCH(B19,SwietaData,0)),""))</f>
        <v/>
      </c>
      <c r="E19" s="17"/>
      <c r="F19" s="17"/>
      <c r="G19" s="18">
        <f>IF(OR(E19="",F19=""),"",ROUND(MOD(F19-E19,1)*24,2))</f>
        <v/>
      </c>
      <c r="H19" s="18">
        <f>IF(OR(E19="",F19=""),"",ROUND(24*(MAX(0,MIN(IF(F19&lt;E19,F19+1,F19),NocOd-1+8/24)-MAX(E19,NocOd-1))+MAX(0,MIN(IF(F19&lt;E19,F19+1,F19),NocOd+8/24)-MAX(E19,NocOd))),2))</f>
        <v/>
      </c>
      <c r="I19" s="18">
        <f>IF(G19="","",MAX(0,G19-NormaDoby))</f>
        <v/>
      </c>
      <c r="J19" s="19"/>
      <c r="K19" s="19"/>
      <c r="L19" s="18">
        <f>IF(OR(G19="",B19=""),"",IF(OR(WEEKDAY(B19,2)=7,D19&lt;&gt;""),G19,""))</f>
        <v/>
      </c>
      <c r="M19" s="20"/>
      <c r="N19" s="17"/>
      <c r="O19" s="17"/>
      <c r="P19" s="18">
        <f>IF(OR(N19="",O19=""),"",ROUND(MOD(O19-N19,1)*24,2))</f>
        <v/>
      </c>
      <c r="Q19" s="20"/>
      <c r="R19" s="20"/>
      <c r="S19" s="19"/>
      <c r="T19" s="20"/>
      <c r="U19" s="19"/>
      <c r="V19" s="19"/>
      <c r="W19" s="20">
        <f>IF(B19="","",IF(AND(N(I19)&gt;0,OR(J19&lt;&gt;"",K19&lt;&gt;""),ROUND(N(J19)+N(K19),2)&lt;&gt;ROUND(N(I19),2)),"podział nadgodzin nie zgadza się z sumą",IF(AND(B19&lt;&gt;"",WEEKDAY(B19,2)=6,D19&lt;&gt;""),"dzień wolny za to święto - wyznacz w tym okresie","")))</f>
        <v/>
      </c>
    </row>
    <row r="20" spans="1:23">
      <c r="A20" s="15">
        <v>12</v>
      </c>
      <c r="B20" s="10">
        <f>IF(A20&gt;DAY($AA$2),"",DATE(Rok,8,A20))</f>
        <v>46246</v>
      </c>
      <c r="C20" s="15" t="str">
        <f>IF(B20="","",CHOOSE(WEEKDAY(B20,2),"pon","wt","śr","czw","pt","sob","nd"))</f>
        <v>śr</v>
      </c>
      <c r="D20" s="16">
        <f>IF(B20="","",IFERROR(INDEX(SwietaNazwa,MATCH(B20,SwietaData,0)),""))</f>
        <v/>
      </c>
      <c r="E20" s="17"/>
      <c r="F20" s="17"/>
      <c r="G20" s="18">
        <f>IF(OR(E20="",F20=""),"",ROUND(MOD(F20-E20,1)*24,2))</f>
        <v/>
      </c>
      <c r="H20" s="18">
        <f>IF(OR(E20="",F20=""),"",ROUND(24*(MAX(0,MIN(IF(F20&lt;E20,F20+1,F20),NocOd-1+8/24)-MAX(E20,NocOd-1))+MAX(0,MIN(IF(F20&lt;E20,F20+1,F20),NocOd+8/24)-MAX(E20,NocOd))),2))</f>
        <v/>
      </c>
      <c r="I20" s="18">
        <f>IF(G20="","",MAX(0,G20-NormaDoby))</f>
        <v/>
      </c>
      <c r="J20" s="19"/>
      <c r="K20" s="19"/>
      <c r="L20" s="18">
        <f>IF(OR(G20="",B20=""),"",IF(OR(WEEKDAY(B20,2)=7,D20&lt;&gt;""),G20,""))</f>
        <v/>
      </c>
      <c r="M20" s="20"/>
      <c r="N20" s="17"/>
      <c r="O20" s="17"/>
      <c r="P20" s="18">
        <f>IF(OR(N20="",O20=""),"",ROUND(MOD(O20-N20,1)*24,2))</f>
        <v/>
      </c>
      <c r="Q20" s="20"/>
      <c r="R20" s="20"/>
      <c r="S20" s="19"/>
      <c r="T20" s="20"/>
      <c r="U20" s="19"/>
      <c r="V20" s="19"/>
      <c r="W20" s="20">
        <f>IF(B20="","",IF(AND(N(I20)&gt;0,OR(J20&lt;&gt;"",K20&lt;&gt;""),ROUND(N(J20)+N(K20),2)&lt;&gt;ROUND(N(I20),2)),"podział nadgodzin nie zgadza się z sumą",IF(AND(B20&lt;&gt;"",WEEKDAY(B20,2)=6,D20&lt;&gt;""),"dzień wolny za to święto - wyznacz w tym okresie","")))</f>
        <v/>
      </c>
    </row>
    <row r="21" spans="1:23">
      <c r="A21" s="15">
        <v>13</v>
      </c>
      <c r="B21" s="10">
        <f>IF(A21&gt;DAY($AA$2),"",DATE(Rok,8,A21))</f>
        <v>46247</v>
      </c>
      <c r="C21" s="15" t="str">
        <f>IF(B21="","",CHOOSE(WEEKDAY(B21,2),"pon","wt","śr","czw","pt","sob","nd"))</f>
        <v>czw</v>
      </c>
      <c r="D21" s="16">
        <f>IF(B21="","",IFERROR(INDEX(SwietaNazwa,MATCH(B21,SwietaData,0)),""))</f>
        <v/>
      </c>
      <c r="E21" s="17"/>
      <c r="F21" s="17"/>
      <c r="G21" s="18">
        <f>IF(OR(E21="",F21=""),"",ROUND(MOD(F21-E21,1)*24,2))</f>
        <v/>
      </c>
      <c r="H21" s="18">
        <f>IF(OR(E21="",F21=""),"",ROUND(24*(MAX(0,MIN(IF(F21&lt;E21,F21+1,F21),NocOd-1+8/24)-MAX(E21,NocOd-1))+MAX(0,MIN(IF(F21&lt;E21,F21+1,F21),NocOd+8/24)-MAX(E21,NocOd))),2))</f>
        <v/>
      </c>
      <c r="I21" s="18">
        <f>IF(G21="","",MAX(0,G21-NormaDoby))</f>
        <v/>
      </c>
      <c r="J21" s="19"/>
      <c r="K21" s="19"/>
      <c r="L21" s="18">
        <f>IF(OR(G21="",B21=""),"",IF(OR(WEEKDAY(B21,2)=7,D21&lt;&gt;""),G21,""))</f>
        <v/>
      </c>
      <c r="M21" s="20"/>
      <c r="N21" s="17"/>
      <c r="O21" s="17"/>
      <c r="P21" s="18">
        <f>IF(OR(N21="",O21=""),"",ROUND(MOD(O21-N21,1)*24,2))</f>
        <v/>
      </c>
      <c r="Q21" s="20"/>
      <c r="R21" s="20"/>
      <c r="S21" s="19"/>
      <c r="T21" s="20"/>
      <c r="U21" s="19"/>
      <c r="V21" s="19"/>
      <c r="W21" s="20">
        <f>IF(B21="","",IF(AND(N(I21)&gt;0,OR(J21&lt;&gt;"",K21&lt;&gt;""),ROUND(N(J21)+N(K21),2)&lt;&gt;ROUND(N(I21),2)),"podział nadgodzin nie zgadza się z sumą",IF(AND(B21&lt;&gt;"",WEEKDAY(B21,2)=6,D21&lt;&gt;""),"dzień wolny za to święto - wyznacz w tym okresie","")))</f>
        <v/>
      </c>
    </row>
    <row r="22" spans="1:23">
      <c r="A22" s="15">
        <v>14</v>
      </c>
      <c r="B22" s="10">
        <f>IF(A22&gt;DAY($AA$2),"",DATE(Rok,8,A22))</f>
        <v>46248</v>
      </c>
      <c r="C22" s="15" t="str">
        <f>IF(B22="","",CHOOSE(WEEKDAY(B22,2),"pon","wt","śr","czw","pt","sob","nd"))</f>
        <v>pt</v>
      </c>
      <c r="D22" s="16">
        <f>IF(B22="","",IFERROR(INDEX(SwietaNazwa,MATCH(B22,SwietaData,0)),""))</f>
        <v/>
      </c>
      <c r="E22" s="17"/>
      <c r="F22" s="17"/>
      <c r="G22" s="18">
        <f>IF(OR(E22="",F22=""),"",ROUND(MOD(F22-E22,1)*24,2))</f>
        <v/>
      </c>
      <c r="H22" s="18">
        <f>IF(OR(E22="",F22=""),"",ROUND(24*(MAX(0,MIN(IF(F22&lt;E22,F22+1,F22),NocOd-1+8/24)-MAX(E22,NocOd-1))+MAX(0,MIN(IF(F22&lt;E22,F22+1,F22),NocOd+8/24)-MAX(E22,NocOd))),2))</f>
        <v/>
      </c>
      <c r="I22" s="18">
        <f>IF(G22="","",MAX(0,G22-NormaDoby))</f>
        <v/>
      </c>
      <c r="J22" s="19"/>
      <c r="K22" s="19"/>
      <c r="L22" s="18">
        <f>IF(OR(G22="",B22=""),"",IF(OR(WEEKDAY(B22,2)=7,D22&lt;&gt;""),G22,""))</f>
        <v/>
      </c>
      <c r="M22" s="20"/>
      <c r="N22" s="17"/>
      <c r="O22" s="17"/>
      <c r="P22" s="18">
        <f>IF(OR(N22="",O22=""),"",ROUND(MOD(O22-N22,1)*24,2))</f>
        <v/>
      </c>
      <c r="Q22" s="20"/>
      <c r="R22" s="20"/>
      <c r="S22" s="19"/>
      <c r="T22" s="20"/>
      <c r="U22" s="19"/>
      <c r="V22" s="19"/>
      <c r="W22" s="20">
        <f>IF(B22="","",IF(AND(N(I22)&gt;0,OR(J22&lt;&gt;"",K22&lt;&gt;""),ROUND(N(J22)+N(K22),2)&lt;&gt;ROUND(N(I22),2)),"podział nadgodzin nie zgadza się z sumą",IF(AND(B22&lt;&gt;"",WEEKDAY(B22,2)=6,D22&lt;&gt;""),"dzień wolny za to święto - wyznacz w tym okresie","")))</f>
        <v/>
      </c>
    </row>
    <row r="23" spans="1:23">
      <c r="A23" s="15">
        <v>15</v>
      </c>
      <c r="B23" s="10">
        <f>IF(A23&gt;DAY($AA$2),"",DATE(Rok,8,A23))</f>
        <v>46249</v>
      </c>
      <c r="C23" s="15" t="str">
        <f>IF(B23="","",CHOOSE(WEEKDAY(B23,2),"pon","wt","śr","czw","pt","sob","nd"))</f>
        <v>sob</v>
      </c>
      <c r="D23" s="16" t="str">
        <f>IF(B23="","",IFERROR(INDEX(SwietaNazwa,MATCH(B23,SwietaData,0)),""))</f>
        <v>Wniebowzięcie Najświętszej Maryi Panny</v>
      </c>
      <c r="E23" s="17"/>
      <c r="F23" s="17"/>
      <c r="G23" s="18">
        <f>IF(OR(E23="",F23=""),"",ROUND(MOD(F23-E23,1)*24,2))</f>
        <v/>
      </c>
      <c r="H23" s="18">
        <f>IF(OR(E23="",F23=""),"",ROUND(24*(MAX(0,MIN(IF(F23&lt;E23,F23+1,F23),NocOd-1+8/24)-MAX(E23,NocOd-1))+MAX(0,MIN(IF(F23&lt;E23,F23+1,F23),NocOd+8/24)-MAX(E23,NocOd))),2))</f>
        <v/>
      </c>
      <c r="I23" s="18">
        <f>IF(G23="","",MAX(0,G23-NormaDoby))</f>
        <v/>
      </c>
      <c r="J23" s="19"/>
      <c r="K23" s="19"/>
      <c r="L23" s="18">
        <f>IF(OR(G23="",B23=""),"",IF(OR(WEEKDAY(B23,2)=7,D23&lt;&gt;""),G23,""))</f>
        <v/>
      </c>
      <c r="M23" s="20"/>
      <c r="N23" s="17"/>
      <c r="O23" s="17"/>
      <c r="P23" s="18">
        <f>IF(OR(N23="",O23=""),"",ROUND(MOD(O23-N23,1)*24,2))</f>
        <v/>
      </c>
      <c r="Q23" s="20"/>
      <c r="R23" s="20"/>
      <c r="S23" s="19"/>
      <c r="T23" s="20"/>
      <c r="U23" s="19"/>
      <c r="V23" s="19"/>
      <c r="W23" s="20" t="str">
        <f>IF(B23="","",IF(AND(N(I23)&gt;0,OR(J23&lt;&gt;"",K23&lt;&gt;""),ROUND(N(J23)+N(K23),2)&lt;&gt;ROUND(N(I23),2)),"podział nadgodzin nie zgadza się z sumą",IF(AND(B23&lt;&gt;"",WEEKDAY(B23,2)=6,D23&lt;&gt;""),"dzień wolny za to święto - wyznacz w tym okresie","")))</f>
        <v>dzień wolny za to święto - wyznacz w tym okresie</v>
      </c>
    </row>
    <row r="24" spans="1:23">
      <c r="A24" s="15">
        <v>16</v>
      </c>
      <c r="B24" s="10">
        <f>IF(A24&gt;DAY($AA$2),"",DATE(Rok,8,A24))</f>
        <v>46250</v>
      </c>
      <c r="C24" s="15" t="str">
        <f>IF(B24="","",CHOOSE(WEEKDAY(B24,2),"pon","wt","śr","czw","pt","sob","nd"))</f>
        <v>nd</v>
      </c>
      <c r="D24" s="16">
        <f>IF(B24="","",IFERROR(INDEX(SwietaNazwa,MATCH(B24,SwietaData,0)),""))</f>
        <v/>
      </c>
      <c r="E24" s="17"/>
      <c r="F24" s="17"/>
      <c r="G24" s="18">
        <f>IF(OR(E24="",F24=""),"",ROUND(MOD(F24-E24,1)*24,2))</f>
        <v/>
      </c>
      <c r="H24" s="18">
        <f>IF(OR(E24="",F24=""),"",ROUND(24*(MAX(0,MIN(IF(F24&lt;E24,F24+1,F24),NocOd-1+8/24)-MAX(E24,NocOd-1))+MAX(0,MIN(IF(F24&lt;E24,F24+1,F24),NocOd+8/24)-MAX(E24,NocOd))),2))</f>
        <v/>
      </c>
      <c r="I24" s="18">
        <f>IF(G24="","",MAX(0,G24-NormaDoby))</f>
        <v/>
      </c>
      <c r="J24" s="19"/>
      <c r="K24" s="19"/>
      <c r="L24" s="18">
        <f>IF(OR(G24="",B24=""),"",IF(OR(WEEKDAY(B24,2)=7,D24&lt;&gt;""),G24,""))</f>
        <v/>
      </c>
      <c r="M24" s="20"/>
      <c r="N24" s="17"/>
      <c r="O24" s="17"/>
      <c r="P24" s="18">
        <f>IF(OR(N24="",O24=""),"",ROUND(MOD(O24-N24,1)*24,2))</f>
        <v/>
      </c>
      <c r="Q24" s="20"/>
      <c r="R24" s="20"/>
      <c r="S24" s="19"/>
      <c r="T24" s="20"/>
      <c r="U24" s="19"/>
      <c r="V24" s="19"/>
      <c r="W24" s="20">
        <f>IF(B24="","",IF(AND(N(I24)&gt;0,OR(J24&lt;&gt;"",K24&lt;&gt;""),ROUND(N(J24)+N(K24),2)&lt;&gt;ROUND(N(I24),2)),"podział nadgodzin nie zgadza się z sumą",IF(AND(B24&lt;&gt;"",WEEKDAY(B24,2)=6,D24&lt;&gt;""),"dzień wolny za to święto - wyznacz w tym okresie","")))</f>
        <v/>
      </c>
    </row>
    <row r="25" spans="1:23">
      <c r="A25" s="15">
        <v>17</v>
      </c>
      <c r="B25" s="10">
        <f>IF(A25&gt;DAY($AA$2),"",DATE(Rok,8,A25))</f>
        <v>46251</v>
      </c>
      <c r="C25" s="15" t="str">
        <f>IF(B25="","",CHOOSE(WEEKDAY(B25,2),"pon","wt","śr","czw","pt","sob","nd"))</f>
        <v>pon</v>
      </c>
      <c r="D25" s="16">
        <f>IF(B25="","",IFERROR(INDEX(SwietaNazwa,MATCH(B25,SwietaData,0)),""))</f>
        <v/>
      </c>
      <c r="E25" s="17"/>
      <c r="F25" s="17"/>
      <c r="G25" s="18">
        <f>IF(OR(E25="",F25=""),"",ROUND(MOD(F25-E25,1)*24,2))</f>
        <v/>
      </c>
      <c r="H25" s="18">
        <f>IF(OR(E25="",F25=""),"",ROUND(24*(MAX(0,MIN(IF(F25&lt;E25,F25+1,F25),NocOd-1+8/24)-MAX(E25,NocOd-1))+MAX(0,MIN(IF(F25&lt;E25,F25+1,F25),NocOd+8/24)-MAX(E25,NocOd))),2))</f>
        <v/>
      </c>
      <c r="I25" s="18">
        <f>IF(G25="","",MAX(0,G25-NormaDoby))</f>
        <v/>
      </c>
      <c r="J25" s="19"/>
      <c r="K25" s="19"/>
      <c r="L25" s="18">
        <f>IF(OR(G25="",B25=""),"",IF(OR(WEEKDAY(B25,2)=7,D25&lt;&gt;""),G25,""))</f>
        <v/>
      </c>
      <c r="M25" s="20"/>
      <c r="N25" s="17"/>
      <c r="O25" s="17"/>
      <c r="P25" s="18">
        <f>IF(OR(N25="",O25=""),"",ROUND(MOD(O25-N25,1)*24,2))</f>
        <v/>
      </c>
      <c r="Q25" s="20"/>
      <c r="R25" s="20"/>
      <c r="S25" s="19"/>
      <c r="T25" s="20"/>
      <c r="U25" s="19"/>
      <c r="V25" s="19"/>
      <c r="W25" s="20">
        <f>IF(B25="","",IF(AND(N(I25)&gt;0,OR(J25&lt;&gt;"",K25&lt;&gt;""),ROUND(N(J25)+N(K25),2)&lt;&gt;ROUND(N(I25),2)),"podział nadgodzin nie zgadza się z sumą",IF(AND(B25&lt;&gt;"",WEEKDAY(B25,2)=6,D25&lt;&gt;""),"dzień wolny za to święto - wyznacz w tym okresie","")))</f>
        <v/>
      </c>
    </row>
    <row r="26" spans="1:23">
      <c r="A26" s="15">
        <v>18</v>
      </c>
      <c r="B26" s="10">
        <f>IF(A26&gt;DAY($AA$2),"",DATE(Rok,8,A26))</f>
        <v>46252</v>
      </c>
      <c r="C26" s="15" t="str">
        <f>IF(B26="","",CHOOSE(WEEKDAY(B26,2),"pon","wt","śr","czw","pt","sob","nd"))</f>
        <v>wt</v>
      </c>
      <c r="D26" s="16">
        <f>IF(B26="","",IFERROR(INDEX(SwietaNazwa,MATCH(B26,SwietaData,0)),""))</f>
        <v/>
      </c>
      <c r="E26" s="17"/>
      <c r="F26" s="17"/>
      <c r="G26" s="18">
        <f>IF(OR(E26="",F26=""),"",ROUND(MOD(F26-E26,1)*24,2))</f>
        <v/>
      </c>
      <c r="H26" s="18">
        <f>IF(OR(E26="",F26=""),"",ROUND(24*(MAX(0,MIN(IF(F26&lt;E26,F26+1,F26),NocOd-1+8/24)-MAX(E26,NocOd-1))+MAX(0,MIN(IF(F26&lt;E26,F26+1,F26),NocOd+8/24)-MAX(E26,NocOd))),2))</f>
        <v/>
      </c>
      <c r="I26" s="18">
        <f>IF(G26="","",MAX(0,G26-NormaDoby))</f>
        <v/>
      </c>
      <c r="J26" s="19"/>
      <c r="K26" s="19"/>
      <c r="L26" s="18">
        <f>IF(OR(G26="",B26=""),"",IF(OR(WEEKDAY(B26,2)=7,D26&lt;&gt;""),G26,""))</f>
        <v/>
      </c>
      <c r="M26" s="20"/>
      <c r="N26" s="17"/>
      <c r="O26" s="17"/>
      <c r="P26" s="18">
        <f>IF(OR(N26="",O26=""),"",ROUND(MOD(O26-N26,1)*24,2))</f>
        <v/>
      </c>
      <c r="Q26" s="20"/>
      <c r="R26" s="20"/>
      <c r="S26" s="19"/>
      <c r="T26" s="20"/>
      <c r="U26" s="19"/>
      <c r="V26" s="19"/>
      <c r="W26" s="20">
        <f>IF(B26="","",IF(AND(N(I26)&gt;0,OR(J26&lt;&gt;"",K26&lt;&gt;""),ROUND(N(J26)+N(K26),2)&lt;&gt;ROUND(N(I26),2)),"podział nadgodzin nie zgadza się z sumą",IF(AND(B26&lt;&gt;"",WEEKDAY(B26,2)=6,D26&lt;&gt;""),"dzień wolny za to święto - wyznacz w tym okresie","")))</f>
        <v/>
      </c>
    </row>
    <row r="27" spans="1:23">
      <c r="A27" s="15">
        <v>19</v>
      </c>
      <c r="B27" s="10">
        <f>IF(A27&gt;DAY($AA$2),"",DATE(Rok,8,A27))</f>
        <v>46253</v>
      </c>
      <c r="C27" s="15" t="str">
        <f>IF(B27="","",CHOOSE(WEEKDAY(B27,2),"pon","wt","śr","czw","pt","sob","nd"))</f>
        <v>śr</v>
      </c>
      <c r="D27" s="16">
        <f>IF(B27="","",IFERROR(INDEX(SwietaNazwa,MATCH(B27,SwietaData,0)),""))</f>
        <v/>
      </c>
      <c r="E27" s="17"/>
      <c r="F27" s="17"/>
      <c r="G27" s="18">
        <f>IF(OR(E27="",F27=""),"",ROUND(MOD(F27-E27,1)*24,2))</f>
        <v/>
      </c>
      <c r="H27" s="18">
        <f>IF(OR(E27="",F27=""),"",ROUND(24*(MAX(0,MIN(IF(F27&lt;E27,F27+1,F27),NocOd-1+8/24)-MAX(E27,NocOd-1))+MAX(0,MIN(IF(F27&lt;E27,F27+1,F27),NocOd+8/24)-MAX(E27,NocOd))),2))</f>
        <v/>
      </c>
      <c r="I27" s="18">
        <f>IF(G27="","",MAX(0,G27-NormaDoby))</f>
        <v/>
      </c>
      <c r="J27" s="19"/>
      <c r="K27" s="19"/>
      <c r="L27" s="18">
        <f>IF(OR(G27="",B27=""),"",IF(OR(WEEKDAY(B27,2)=7,D27&lt;&gt;""),G27,""))</f>
        <v/>
      </c>
      <c r="M27" s="20"/>
      <c r="N27" s="17"/>
      <c r="O27" s="17"/>
      <c r="P27" s="18">
        <f>IF(OR(N27="",O27=""),"",ROUND(MOD(O27-N27,1)*24,2))</f>
        <v/>
      </c>
      <c r="Q27" s="20"/>
      <c r="R27" s="20"/>
      <c r="S27" s="19"/>
      <c r="T27" s="20"/>
      <c r="U27" s="19"/>
      <c r="V27" s="19"/>
      <c r="W27" s="20">
        <f>IF(B27="","",IF(AND(N(I27)&gt;0,OR(J27&lt;&gt;"",K27&lt;&gt;""),ROUND(N(J27)+N(K27),2)&lt;&gt;ROUND(N(I27),2)),"podział nadgodzin nie zgadza się z sumą",IF(AND(B27&lt;&gt;"",WEEKDAY(B27,2)=6,D27&lt;&gt;""),"dzień wolny za to święto - wyznacz w tym okresie","")))</f>
        <v/>
      </c>
    </row>
    <row r="28" spans="1:23">
      <c r="A28" s="15">
        <v>20</v>
      </c>
      <c r="B28" s="10">
        <f>IF(A28&gt;DAY($AA$2),"",DATE(Rok,8,A28))</f>
        <v>46254</v>
      </c>
      <c r="C28" s="15" t="str">
        <f>IF(B28="","",CHOOSE(WEEKDAY(B28,2),"pon","wt","śr","czw","pt","sob","nd"))</f>
        <v>czw</v>
      </c>
      <c r="D28" s="16">
        <f>IF(B28="","",IFERROR(INDEX(SwietaNazwa,MATCH(B28,SwietaData,0)),""))</f>
        <v/>
      </c>
      <c r="E28" s="17"/>
      <c r="F28" s="17"/>
      <c r="G28" s="18">
        <f>IF(OR(E28="",F28=""),"",ROUND(MOD(F28-E28,1)*24,2))</f>
        <v/>
      </c>
      <c r="H28" s="18">
        <f>IF(OR(E28="",F28=""),"",ROUND(24*(MAX(0,MIN(IF(F28&lt;E28,F28+1,F28),NocOd-1+8/24)-MAX(E28,NocOd-1))+MAX(0,MIN(IF(F28&lt;E28,F28+1,F28),NocOd+8/24)-MAX(E28,NocOd))),2))</f>
        <v/>
      </c>
      <c r="I28" s="18">
        <f>IF(G28="","",MAX(0,G28-NormaDoby))</f>
        <v/>
      </c>
      <c r="J28" s="19"/>
      <c r="K28" s="19"/>
      <c r="L28" s="18">
        <f>IF(OR(G28="",B28=""),"",IF(OR(WEEKDAY(B28,2)=7,D28&lt;&gt;""),G28,""))</f>
        <v/>
      </c>
      <c r="M28" s="20"/>
      <c r="N28" s="17"/>
      <c r="O28" s="17"/>
      <c r="P28" s="18">
        <f>IF(OR(N28="",O28=""),"",ROUND(MOD(O28-N28,1)*24,2))</f>
        <v/>
      </c>
      <c r="Q28" s="20"/>
      <c r="R28" s="20"/>
      <c r="S28" s="19"/>
      <c r="T28" s="20"/>
      <c r="U28" s="19"/>
      <c r="V28" s="19"/>
      <c r="W28" s="20">
        <f>IF(B28="","",IF(AND(N(I28)&gt;0,OR(J28&lt;&gt;"",K28&lt;&gt;""),ROUND(N(J28)+N(K28),2)&lt;&gt;ROUND(N(I28),2)),"podział nadgodzin nie zgadza się z sumą",IF(AND(B28&lt;&gt;"",WEEKDAY(B28,2)=6,D28&lt;&gt;""),"dzień wolny za to święto - wyznacz w tym okresie","")))</f>
        <v/>
      </c>
    </row>
    <row r="29" spans="1:23">
      <c r="A29" s="15">
        <v>21</v>
      </c>
      <c r="B29" s="10">
        <f>IF(A29&gt;DAY($AA$2),"",DATE(Rok,8,A29))</f>
        <v>46255</v>
      </c>
      <c r="C29" s="15" t="str">
        <f>IF(B29="","",CHOOSE(WEEKDAY(B29,2),"pon","wt","śr","czw","pt","sob","nd"))</f>
        <v>pt</v>
      </c>
      <c r="D29" s="16">
        <f>IF(B29="","",IFERROR(INDEX(SwietaNazwa,MATCH(B29,SwietaData,0)),""))</f>
        <v/>
      </c>
      <c r="E29" s="17"/>
      <c r="F29" s="17"/>
      <c r="G29" s="18">
        <f>IF(OR(E29="",F29=""),"",ROUND(MOD(F29-E29,1)*24,2))</f>
        <v/>
      </c>
      <c r="H29" s="18">
        <f>IF(OR(E29="",F29=""),"",ROUND(24*(MAX(0,MIN(IF(F29&lt;E29,F29+1,F29),NocOd-1+8/24)-MAX(E29,NocOd-1))+MAX(0,MIN(IF(F29&lt;E29,F29+1,F29),NocOd+8/24)-MAX(E29,NocOd))),2))</f>
        <v/>
      </c>
      <c r="I29" s="18">
        <f>IF(G29="","",MAX(0,G29-NormaDoby))</f>
        <v/>
      </c>
      <c r="J29" s="19"/>
      <c r="K29" s="19"/>
      <c r="L29" s="18">
        <f>IF(OR(G29="",B29=""),"",IF(OR(WEEKDAY(B29,2)=7,D29&lt;&gt;""),G29,""))</f>
        <v/>
      </c>
      <c r="M29" s="20"/>
      <c r="N29" s="17"/>
      <c r="O29" s="17"/>
      <c r="P29" s="18">
        <f>IF(OR(N29="",O29=""),"",ROUND(MOD(O29-N29,1)*24,2))</f>
        <v/>
      </c>
      <c r="Q29" s="20"/>
      <c r="R29" s="20"/>
      <c r="S29" s="19"/>
      <c r="T29" s="20"/>
      <c r="U29" s="19"/>
      <c r="V29" s="19"/>
      <c r="W29" s="20">
        <f>IF(B29="","",IF(AND(N(I29)&gt;0,OR(J29&lt;&gt;"",K29&lt;&gt;""),ROUND(N(J29)+N(K29),2)&lt;&gt;ROUND(N(I29),2)),"podział nadgodzin nie zgadza się z sumą",IF(AND(B29&lt;&gt;"",WEEKDAY(B29,2)=6,D29&lt;&gt;""),"dzień wolny za to święto - wyznacz w tym okresie","")))</f>
        <v/>
      </c>
    </row>
    <row r="30" spans="1:23">
      <c r="A30" s="15">
        <v>22</v>
      </c>
      <c r="B30" s="10">
        <f>IF(A30&gt;DAY($AA$2),"",DATE(Rok,8,A30))</f>
        <v>46256</v>
      </c>
      <c r="C30" s="15" t="str">
        <f>IF(B30="","",CHOOSE(WEEKDAY(B30,2),"pon","wt","śr","czw","pt","sob","nd"))</f>
        <v>sob</v>
      </c>
      <c r="D30" s="16">
        <f>IF(B30="","",IFERROR(INDEX(SwietaNazwa,MATCH(B30,SwietaData,0)),""))</f>
        <v/>
      </c>
      <c r="E30" s="17"/>
      <c r="F30" s="17"/>
      <c r="G30" s="18">
        <f>IF(OR(E30="",F30=""),"",ROUND(MOD(F30-E30,1)*24,2))</f>
        <v/>
      </c>
      <c r="H30" s="18">
        <f>IF(OR(E30="",F30=""),"",ROUND(24*(MAX(0,MIN(IF(F30&lt;E30,F30+1,F30),NocOd-1+8/24)-MAX(E30,NocOd-1))+MAX(0,MIN(IF(F30&lt;E30,F30+1,F30),NocOd+8/24)-MAX(E30,NocOd))),2))</f>
        <v/>
      </c>
      <c r="I30" s="18">
        <f>IF(G30="","",MAX(0,G30-NormaDoby))</f>
        <v/>
      </c>
      <c r="J30" s="19"/>
      <c r="K30" s="19"/>
      <c r="L30" s="18">
        <f>IF(OR(G30="",B30=""),"",IF(OR(WEEKDAY(B30,2)=7,D30&lt;&gt;""),G30,""))</f>
        <v/>
      </c>
      <c r="M30" s="20"/>
      <c r="N30" s="17"/>
      <c r="O30" s="17"/>
      <c r="P30" s="18">
        <f>IF(OR(N30="",O30=""),"",ROUND(MOD(O30-N30,1)*24,2))</f>
        <v/>
      </c>
      <c r="Q30" s="20"/>
      <c r="R30" s="20"/>
      <c r="S30" s="19"/>
      <c r="T30" s="20"/>
      <c r="U30" s="19"/>
      <c r="V30" s="19"/>
      <c r="W30" s="20">
        <f>IF(B30="","",IF(AND(N(I30)&gt;0,OR(J30&lt;&gt;"",K30&lt;&gt;""),ROUND(N(J30)+N(K30),2)&lt;&gt;ROUND(N(I30),2)),"podział nadgodzin nie zgadza się z sumą",IF(AND(B30&lt;&gt;"",WEEKDAY(B30,2)=6,D30&lt;&gt;""),"dzień wolny za to święto - wyznacz w tym okresie","")))</f>
        <v/>
      </c>
    </row>
    <row r="31" spans="1:23">
      <c r="A31" s="15">
        <v>23</v>
      </c>
      <c r="B31" s="10">
        <f>IF(A31&gt;DAY($AA$2),"",DATE(Rok,8,A31))</f>
        <v>46257</v>
      </c>
      <c r="C31" s="15" t="str">
        <f>IF(B31="","",CHOOSE(WEEKDAY(B31,2),"pon","wt","śr","czw","pt","sob","nd"))</f>
        <v>nd</v>
      </c>
      <c r="D31" s="16">
        <f>IF(B31="","",IFERROR(INDEX(SwietaNazwa,MATCH(B31,SwietaData,0)),""))</f>
        <v/>
      </c>
      <c r="E31" s="17"/>
      <c r="F31" s="17"/>
      <c r="G31" s="18">
        <f>IF(OR(E31="",F31=""),"",ROUND(MOD(F31-E31,1)*24,2))</f>
        <v/>
      </c>
      <c r="H31" s="18">
        <f>IF(OR(E31="",F31=""),"",ROUND(24*(MAX(0,MIN(IF(F31&lt;E31,F31+1,F31),NocOd-1+8/24)-MAX(E31,NocOd-1))+MAX(0,MIN(IF(F31&lt;E31,F31+1,F31),NocOd+8/24)-MAX(E31,NocOd))),2))</f>
        <v/>
      </c>
      <c r="I31" s="18">
        <f>IF(G31="","",MAX(0,G31-NormaDoby))</f>
        <v/>
      </c>
      <c r="J31" s="19"/>
      <c r="K31" s="19"/>
      <c r="L31" s="18">
        <f>IF(OR(G31="",B31=""),"",IF(OR(WEEKDAY(B31,2)=7,D31&lt;&gt;""),G31,""))</f>
        <v/>
      </c>
      <c r="M31" s="20"/>
      <c r="N31" s="17"/>
      <c r="O31" s="17"/>
      <c r="P31" s="18">
        <f>IF(OR(N31="",O31=""),"",ROUND(MOD(O31-N31,1)*24,2))</f>
        <v/>
      </c>
      <c r="Q31" s="20"/>
      <c r="R31" s="20"/>
      <c r="S31" s="19"/>
      <c r="T31" s="20"/>
      <c r="U31" s="19"/>
      <c r="V31" s="19"/>
      <c r="W31" s="20">
        <f>IF(B31="","",IF(AND(N(I31)&gt;0,OR(J31&lt;&gt;"",K31&lt;&gt;""),ROUND(N(J31)+N(K31),2)&lt;&gt;ROUND(N(I31),2)),"podział nadgodzin nie zgadza się z sumą",IF(AND(B31&lt;&gt;"",WEEKDAY(B31,2)=6,D31&lt;&gt;""),"dzień wolny za to święto - wyznacz w tym okresie","")))</f>
        <v/>
      </c>
    </row>
    <row r="32" spans="1:23">
      <c r="A32" s="15">
        <v>24</v>
      </c>
      <c r="B32" s="10">
        <f>IF(A32&gt;DAY($AA$2),"",DATE(Rok,8,A32))</f>
        <v>46258</v>
      </c>
      <c r="C32" s="15" t="str">
        <f>IF(B32="","",CHOOSE(WEEKDAY(B32,2),"pon","wt","śr","czw","pt","sob","nd"))</f>
        <v>pon</v>
      </c>
      <c r="D32" s="16">
        <f>IF(B32="","",IFERROR(INDEX(SwietaNazwa,MATCH(B32,SwietaData,0)),""))</f>
        <v/>
      </c>
      <c r="E32" s="17"/>
      <c r="F32" s="17"/>
      <c r="G32" s="18">
        <f>IF(OR(E32="",F32=""),"",ROUND(MOD(F32-E32,1)*24,2))</f>
        <v/>
      </c>
      <c r="H32" s="18">
        <f>IF(OR(E32="",F32=""),"",ROUND(24*(MAX(0,MIN(IF(F32&lt;E32,F32+1,F32),NocOd-1+8/24)-MAX(E32,NocOd-1))+MAX(0,MIN(IF(F32&lt;E32,F32+1,F32),NocOd+8/24)-MAX(E32,NocOd))),2))</f>
        <v/>
      </c>
      <c r="I32" s="18">
        <f>IF(G32="","",MAX(0,G32-NormaDoby))</f>
        <v/>
      </c>
      <c r="J32" s="19"/>
      <c r="K32" s="19"/>
      <c r="L32" s="18">
        <f>IF(OR(G32="",B32=""),"",IF(OR(WEEKDAY(B32,2)=7,D32&lt;&gt;""),G32,""))</f>
        <v/>
      </c>
      <c r="M32" s="20"/>
      <c r="N32" s="17"/>
      <c r="O32" s="17"/>
      <c r="P32" s="18">
        <f>IF(OR(N32="",O32=""),"",ROUND(MOD(O32-N32,1)*24,2))</f>
        <v/>
      </c>
      <c r="Q32" s="20"/>
      <c r="R32" s="20"/>
      <c r="S32" s="19"/>
      <c r="T32" s="20"/>
      <c r="U32" s="19"/>
      <c r="V32" s="19"/>
      <c r="W32" s="20">
        <f>IF(B32="","",IF(AND(N(I32)&gt;0,OR(J32&lt;&gt;"",K32&lt;&gt;""),ROUND(N(J32)+N(K32),2)&lt;&gt;ROUND(N(I32),2)),"podział nadgodzin nie zgadza się z sumą",IF(AND(B32&lt;&gt;"",WEEKDAY(B32,2)=6,D32&lt;&gt;""),"dzień wolny za to święto - wyznacz w tym okresie","")))</f>
        <v/>
      </c>
    </row>
    <row r="33" spans="1:23">
      <c r="A33" s="15">
        <v>25</v>
      </c>
      <c r="B33" s="10">
        <f>IF(A33&gt;DAY($AA$2),"",DATE(Rok,8,A33))</f>
        <v>46259</v>
      </c>
      <c r="C33" s="15" t="str">
        <f>IF(B33="","",CHOOSE(WEEKDAY(B33,2),"pon","wt","śr","czw","pt","sob","nd"))</f>
        <v>wt</v>
      </c>
      <c r="D33" s="16">
        <f>IF(B33="","",IFERROR(INDEX(SwietaNazwa,MATCH(B33,SwietaData,0)),""))</f>
        <v/>
      </c>
      <c r="E33" s="17"/>
      <c r="F33" s="17"/>
      <c r="G33" s="18">
        <f>IF(OR(E33="",F33=""),"",ROUND(MOD(F33-E33,1)*24,2))</f>
        <v/>
      </c>
      <c r="H33" s="18">
        <f>IF(OR(E33="",F33=""),"",ROUND(24*(MAX(0,MIN(IF(F33&lt;E33,F33+1,F33),NocOd-1+8/24)-MAX(E33,NocOd-1))+MAX(0,MIN(IF(F33&lt;E33,F33+1,F33),NocOd+8/24)-MAX(E33,NocOd))),2))</f>
        <v/>
      </c>
      <c r="I33" s="18">
        <f>IF(G33="","",MAX(0,G33-NormaDoby))</f>
        <v/>
      </c>
      <c r="J33" s="19"/>
      <c r="K33" s="19"/>
      <c r="L33" s="18">
        <f>IF(OR(G33="",B33=""),"",IF(OR(WEEKDAY(B33,2)=7,D33&lt;&gt;""),G33,""))</f>
        <v/>
      </c>
      <c r="M33" s="20"/>
      <c r="N33" s="17"/>
      <c r="O33" s="17"/>
      <c r="P33" s="18">
        <f>IF(OR(N33="",O33=""),"",ROUND(MOD(O33-N33,1)*24,2))</f>
        <v/>
      </c>
      <c r="Q33" s="20"/>
      <c r="R33" s="20"/>
      <c r="S33" s="19"/>
      <c r="T33" s="20"/>
      <c r="U33" s="19"/>
      <c r="V33" s="19"/>
      <c r="W33" s="20">
        <f>IF(B33="","",IF(AND(N(I33)&gt;0,OR(J33&lt;&gt;"",K33&lt;&gt;""),ROUND(N(J33)+N(K33),2)&lt;&gt;ROUND(N(I33),2)),"podział nadgodzin nie zgadza się z sumą",IF(AND(B33&lt;&gt;"",WEEKDAY(B33,2)=6,D33&lt;&gt;""),"dzień wolny za to święto - wyznacz w tym okresie","")))</f>
        <v/>
      </c>
    </row>
    <row r="34" spans="1:23">
      <c r="A34" s="15">
        <v>26</v>
      </c>
      <c r="B34" s="10">
        <f>IF(A34&gt;DAY($AA$2),"",DATE(Rok,8,A34))</f>
        <v>46260</v>
      </c>
      <c r="C34" s="15" t="str">
        <f>IF(B34="","",CHOOSE(WEEKDAY(B34,2),"pon","wt","śr","czw","pt","sob","nd"))</f>
        <v>śr</v>
      </c>
      <c r="D34" s="16">
        <f>IF(B34="","",IFERROR(INDEX(SwietaNazwa,MATCH(B34,SwietaData,0)),""))</f>
        <v/>
      </c>
      <c r="E34" s="17"/>
      <c r="F34" s="17"/>
      <c r="G34" s="18">
        <f>IF(OR(E34="",F34=""),"",ROUND(MOD(F34-E34,1)*24,2))</f>
        <v/>
      </c>
      <c r="H34" s="18">
        <f>IF(OR(E34="",F34=""),"",ROUND(24*(MAX(0,MIN(IF(F34&lt;E34,F34+1,F34),NocOd-1+8/24)-MAX(E34,NocOd-1))+MAX(0,MIN(IF(F34&lt;E34,F34+1,F34),NocOd+8/24)-MAX(E34,NocOd))),2))</f>
        <v/>
      </c>
      <c r="I34" s="18">
        <f>IF(G34="","",MAX(0,G34-NormaDoby))</f>
        <v/>
      </c>
      <c r="J34" s="19"/>
      <c r="K34" s="19"/>
      <c r="L34" s="18">
        <f>IF(OR(G34="",B34=""),"",IF(OR(WEEKDAY(B34,2)=7,D34&lt;&gt;""),G34,""))</f>
        <v/>
      </c>
      <c r="M34" s="20"/>
      <c r="N34" s="17"/>
      <c r="O34" s="17"/>
      <c r="P34" s="18">
        <f>IF(OR(N34="",O34=""),"",ROUND(MOD(O34-N34,1)*24,2))</f>
        <v/>
      </c>
      <c r="Q34" s="20"/>
      <c r="R34" s="20"/>
      <c r="S34" s="19"/>
      <c r="T34" s="20"/>
      <c r="U34" s="19"/>
      <c r="V34" s="19"/>
      <c r="W34" s="20">
        <f>IF(B34="","",IF(AND(N(I34)&gt;0,OR(J34&lt;&gt;"",K34&lt;&gt;""),ROUND(N(J34)+N(K34),2)&lt;&gt;ROUND(N(I34),2)),"podział nadgodzin nie zgadza się z sumą",IF(AND(B34&lt;&gt;"",WEEKDAY(B34,2)=6,D34&lt;&gt;""),"dzień wolny za to święto - wyznacz w tym okresie","")))</f>
        <v/>
      </c>
    </row>
    <row r="35" spans="1:23">
      <c r="A35" s="15">
        <v>27</v>
      </c>
      <c r="B35" s="10">
        <f>IF(A35&gt;DAY($AA$2),"",DATE(Rok,8,A35))</f>
        <v>46261</v>
      </c>
      <c r="C35" s="15" t="str">
        <f>IF(B35="","",CHOOSE(WEEKDAY(B35,2),"pon","wt","śr","czw","pt","sob","nd"))</f>
        <v>czw</v>
      </c>
      <c r="D35" s="16">
        <f>IF(B35="","",IFERROR(INDEX(SwietaNazwa,MATCH(B35,SwietaData,0)),""))</f>
        <v/>
      </c>
      <c r="E35" s="17"/>
      <c r="F35" s="17"/>
      <c r="G35" s="18">
        <f>IF(OR(E35="",F35=""),"",ROUND(MOD(F35-E35,1)*24,2))</f>
        <v/>
      </c>
      <c r="H35" s="18">
        <f>IF(OR(E35="",F35=""),"",ROUND(24*(MAX(0,MIN(IF(F35&lt;E35,F35+1,F35),NocOd-1+8/24)-MAX(E35,NocOd-1))+MAX(0,MIN(IF(F35&lt;E35,F35+1,F35),NocOd+8/24)-MAX(E35,NocOd))),2))</f>
        <v/>
      </c>
      <c r="I35" s="18">
        <f>IF(G35="","",MAX(0,G35-NormaDoby))</f>
        <v/>
      </c>
      <c r="J35" s="19"/>
      <c r="K35" s="19"/>
      <c r="L35" s="18">
        <f>IF(OR(G35="",B35=""),"",IF(OR(WEEKDAY(B35,2)=7,D35&lt;&gt;""),G35,""))</f>
        <v/>
      </c>
      <c r="M35" s="20"/>
      <c r="N35" s="17"/>
      <c r="O35" s="17"/>
      <c r="P35" s="18">
        <f>IF(OR(N35="",O35=""),"",ROUND(MOD(O35-N35,1)*24,2))</f>
        <v/>
      </c>
      <c r="Q35" s="20"/>
      <c r="R35" s="20"/>
      <c r="S35" s="19"/>
      <c r="T35" s="20"/>
      <c r="U35" s="19"/>
      <c r="V35" s="19"/>
      <c r="W35" s="20">
        <f>IF(B35="","",IF(AND(N(I35)&gt;0,OR(J35&lt;&gt;"",K35&lt;&gt;""),ROUND(N(J35)+N(K35),2)&lt;&gt;ROUND(N(I35),2)),"podział nadgodzin nie zgadza się z sumą",IF(AND(B35&lt;&gt;"",WEEKDAY(B35,2)=6,D35&lt;&gt;""),"dzień wolny za to święto - wyznacz w tym okresie","")))</f>
        <v/>
      </c>
    </row>
    <row r="36" spans="1:23">
      <c r="A36" s="15">
        <v>28</v>
      </c>
      <c r="B36" s="10">
        <f>IF(A36&gt;DAY($AA$2),"",DATE(Rok,8,A36))</f>
        <v>46262</v>
      </c>
      <c r="C36" s="15" t="str">
        <f>IF(B36="","",CHOOSE(WEEKDAY(B36,2),"pon","wt","śr","czw","pt","sob","nd"))</f>
        <v>pt</v>
      </c>
      <c r="D36" s="16">
        <f>IF(B36="","",IFERROR(INDEX(SwietaNazwa,MATCH(B36,SwietaData,0)),""))</f>
        <v/>
      </c>
      <c r="E36" s="17"/>
      <c r="F36" s="17"/>
      <c r="G36" s="18">
        <f>IF(OR(E36="",F36=""),"",ROUND(MOD(F36-E36,1)*24,2))</f>
        <v/>
      </c>
      <c r="H36" s="18">
        <f>IF(OR(E36="",F36=""),"",ROUND(24*(MAX(0,MIN(IF(F36&lt;E36,F36+1,F36),NocOd-1+8/24)-MAX(E36,NocOd-1))+MAX(0,MIN(IF(F36&lt;E36,F36+1,F36),NocOd+8/24)-MAX(E36,NocOd))),2))</f>
        <v/>
      </c>
      <c r="I36" s="18">
        <f>IF(G36="","",MAX(0,G36-NormaDoby))</f>
        <v/>
      </c>
      <c r="J36" s="19"/>
      <c r="K36" s="19"/>
      <c r="L36" s="18">
        <f>IF(OR(G36="",B36=""),"",IF(OR(WEEKDAY(B36,2)=7,D36&lt;&gt;""),G36,""))</f>
        <v/>
      </c>
      <c r="M36" s="20"/>
      <c r="N36" s="17"/>
      <c r="O36" s="17"/>
      <c r="P36" s="18">
        <f>IF(OR(N36="",O36=""),"",ROUND(MOD(O36-N36,1)*24,2))</f>
        <v/>
      </c>
      <c r="Q36" s="20"/>
      <c r="R36" s="20"/>
      <c r="S36" s="19"/>
      <c r="T36" s="20"/>
      <c r="U36" s="19"/>
      <c r="V36" s="19"/>
      <c r="W36" s="20">
        <f>IF(B36="","",IF(AND(N(I36)&gt;0,OR(J36&lt;&gt;"",K36&lt;&gt;""),ROUND(N(J36)+N(K36),2)&lt;&gt;ROUND(N(I36),2)),"podział nadgodzin nie zgadza się z sumą",IF(AND(B36&lt;&gt;"",WEEKDAY(B36,2)=6,D36&lt;&gt;""),"dzień wolny za to święto - wyznacz w tym okresie","")))</f>
        <v/>
      </c>
    </row>
    <row r="37" spans="1:23">
      <c r="A37" s="15">
        <v>29</v>
      </c>
      <c r="B37" s="10">
        <f>IF(A37&gt;DAY($AA$2),"",DATE(Rok,8,A37))</f>
        <v>46263</v>
      </c>
      <c r="C37" s="15" t="str">
        <f>IF(B37="","",CHOOSE(WEEKDAY(B37,2),"pon","wt","śr","czw","pt","sob","nd"))</f>
        <v>sob</v>
      </c>
      <c r="D37" s="16">
        <f>IF(B37="","",IFERROR(INDEX(SwietaNazwa,MATCH(B37,SwietaData,0)),""))</f>
        <v/>
      </c>
      <c r="E37" s="17"/>
      <c r="F37" s="17"/>
      <c r="G37" s="18">
        <f>IF(OR(E37="",F37=""),"",ROUND(MOD(F37-E37,1)*24,2))</f>
        <v/>
      </c>
      <c r="H37" s="18">
        <f>IF(OR(E37="",F37=""),"",ROUND(24*(MAX(0,MIN(IF(F37&lt;E37,F37+1,F37),NocOd-1+8/24)-MAX(E37,NocOd-1))+MAX(0,MIN(IF(F37&lt;E37,F37+1,F37),NocOd+8/24)-MAX(E37,NocOd))),2))</f>
        <v/>
      </c>
      <c r="I37" s="18">
        <f>IF(G37="","",MAX(0,G37-NormaDoby))</f>
        <v/>
      </c>
      <c r="J37" s="19"/>
      <c r="K37" s="19"/>
      <c r="L37" s="18">
        <f>IF(OR(G37="",B37=""),"",IF(OR(WEEKDAY(B37,2)=7,D37&lt;&gt;""),G37,""))</f>
        <v/>
      </c>
      <c r="M37" s="20"/>
      <c r="N37" s="17"/>
      <c r="O37" s="17"/>
      <c r="P37" s="18">
        <f>IF(OR(N37="",O37=""),"",ROUND(MOD(O37-N37,1)*24,2))</f>
        <v/>
      </c>
      <c r="Q37" s="20"/>
      <c r="R37" s="20"/>
      <c r="S37" s="19"/>
      <c r="T37" s="20"/>
      <c r="U37" s="19"/>
      <c r="V37" s="19"/>
      <c r="W37" s="20">
        <f>IF(B37="","",IF(AND(N(I37)&gt;0,OR(J37&lt;&gt;"",K37&lt;&gt;""),ROUND(N(J37)+N(K37),2)&lt;&gt;ROUND(N(I37),2)),"podział nadgodzin nie zgadza się z sumą",IF(AND(B37&lt;&gt;"",WEEKDAY(B37,2)=6,D37&lt;&gt;""),"dzień wolny za to święto - wyznacz w tym okresie","")))</f>
        <v/>
      </c>
    </row>
    <row r="38" spans="1:23">
      <c r="A38" s="15">
        <v>30</v>
      </c>
      <c r="B38" s="10">
        <f>IF(A38&gt;DAY($AA$2),"",DATE(Rok,8,A38))</f>
        <v>46264</v>
      </c>
      <c r="C38" s="15" t="str">
        <f>IF(B38="","",CHOOSE(WEEKDAY(B38,2),"pon","wt","śr","czw","pt","sob","nd"))</f>
        <v>nd</v>
      </c>
      <c r="D38" s="16">
        <f>IF(B38="","",IFERROR(INDEX(SwietaNazwa,MATCH(B38,SwietaData,0)),""))</f>
        <v/>
      </c>
      <c r="E38" s="17"/>
      <c r="F38" s="17"/>
      <c r="G38" s="18">
        <f>IF(OR(E38="",F38=""),"",ROUND(MOD(F38-E38,1)*24,2))</f>
        <v/>
      </c>
      <c r="H38" s="18">
        <f>IF(OR(E38="",F38=""),"",ROUND(24*(MAX(0,MIN(IF(F38&lt;E38,F38+1,F38),NocOd-1+8/24)-MAX(E38,NocOd-1))+MAX(0,MIN(IF(F38&lt;E38,F38+1,F38),NocOd+8/24)-MAX(E38,NocOd))),2))</f>
        <v/>
      </c>
      <c r="I38" s="18">
        <f>IF(G38="","",MAX(0,G38-NormaDoby))</f>
        <v/>
      </c>
      <c r="J38" s="19"/>
      <c r="K38" s="19"/>
      <c r="L38" s="18">
        <f>IF(OR(G38="",B38=""),"",IF(OR(WEEKDAY(B38,2)=7,D38&lt;&gt;""),G38,""))</f>
        <v/>
      </c>
      <c r="M38" s="20"/>
      <c r="N38" s="17"/>
      <c r="O38" s="17"/>
      <c r="P38" s="18">
        <f>IF(OR(N38="",O38=""),"",ROUND(MOD(O38-N38,1)*24,2))</f>
        <v/>
      </c>
      <c r="Q38" s="20"/>
      <c r="R38" s="20"/>
      <c r="S38" s="19"/>
      <c r="T38" s="20"/>
      <c r="U38" s="19"/>
      <c r="V38" s="19"/>
      <c r="W38" s="20">
        <f>IF(B38="","",IF(AND(N(I38)&gt;0,OR(J38&lt;&gt;"",K38&lt;&gt;""),ROUND(N(J38)+N(K38),2)&lt;&gt;ROUND(N(I38),2)),"podział nadgodzin nie zgadza się z sumą",IF(AND(B38&lt;&gt;"",WEEKDAY(B38,2)=6,D38&lt;&gt;""),"dzień wolny za to święto - wyznacz w tym okresie","")))</f>
        <v/>
      </c>
    </row>
    <row r="39" spans="1:23">
      <c r="A39" s="15">
        <v>31</v>
      </c>
      <c r="B39" s="10">
        <f>IF(A39&gt;DAY($AA$2),"",DATE(Rok,8,A39))</f>
        <v>46265</v>
      </c>
      <c r="C39" s="15" t="str">
        <f>IF(B39="","",CHOOSE(WEEKDAY(B39,2),"pon","wt","śr","czw","pt","sob","nd"))</f>
        <v>pon</v>
      </c>
      <c r="D39" s="16">
        <f>IF(B39="","",IFERROR(INDEX(SwietaNazwa,MATCH(B39,SwietaData,0)),""))</f>
        <v/>
      </c>
      <c r="E39" s="17"/>
      <c r="F39" s="17"/>
      <c r="G39" s="18">
        <f>IF(OR(E39="",F39=""),"",ROUND(MOD(F39-E39,1)*24,2))</f>
        <v/>
      </c>
      <c r="H39" s="18">
        <f>IF(OR(E39="",F39=""),"",ROUND(24*(MAX(0,MIN(IF(F39&lt;E39,F39+1,F39),NocOd-1+8/24)-MAX(E39,NocOd-1))+MAX(0,MIN(IF(F39&lt;E39,F39+1,F39),NocOd+8/24)-MAX(E39,NocOd))),2))</f>
        <v/>
      </c>
      <c r="I39" s="18">
        <f>IF(G39="","",MAX(0,G39-NormaDoby))</f>
        <v/>
      </c>
      <c r="J39" s="19"/>
      <c r="K39" s="19"/>
      <c r="L39" s="18">
        <f>IF(OR(G39="",B39=""),"",IF(OR(WEEKDAY(B39,2)=7,D39&lt;&gt;""),G39,""))</f>
        <v/>
      </c>
      <c r="M39" s="20"/>
      <c r="N39" s="17"/>
      <c r="O39" s="17"/>
      <c r="P39" s="18">
        <f>IF(OR(N39="",O39=""),"",ROUND(MOD(O39-N39,1)*24,2))</f>
        <v/>
      </c>
      <c r="Q39" s="20"/>
      <c r="R39" s="20"/>
      <c r="S39" s="19"/>
      <c r="T39" s="20"/>
      <c r="U39" s="19"/>
      <c r="V39" s="19"/>
      <c r="W39" s="20">
        <f>IF(B39="","",IF(AND(N(I39)&gt;0,OR(J39&lt;&gt;"",K39&lt;&gt;""),ROUND(N(J39)+N(K39),2)&lt;&gt;ROUND(N(I39),2)),"podział nadgodzin nie zgadza się z sumą",IF(AND(B39&lt;&gt;"",WEEKDAY(B39,2)=6,D39&lt;&gt;""),"dzień wolny za to święto - wyznacz w tym okresie","")))</f>
        <v/>
      </c>
    </row>
    <row r="40" spans="1:23">
      <c r="A40" s="21" t="s">
        <v>61</v>
      </c>
      <c r="B40" s="21"/>
      <c r="C40" s="21"/>
      <c r="D40" s="21"/>
      <c r="E40" s="21"/>
      <c r="F40" s="21"/>
      <c r="G40" s="22">
        <f>SUM(G9:G39)</f>
        <v>0</v>
      </c>
      <c r="H40" s="22">
        <f>SUM(H9:H39)</f>
        <v>0</v>
      </c>
      <c r="I40" s="22">
        <f>SUM(I9:I39)</f>
        <v>0</v>
      </c>
      <c r="J40" s="22">
        <f>SUM(J9:J39)</f>
        <v>0</v>
      </c>
      <c r="K40" s="22">
        <f>SUM(K9:K39)</f>
        <v>0</v>
      </c>
      <c r="L40" s="22">
        <f>SUM(L9:L39)</f>
        <v>0</v>
      </c>
      <c r="M40" s="23">
        <f>COUNTA(M9:M39)</f>
        <v>0</v>
      </c>
      <c r="N40" s="21"/>
      <c r="O40" s="21"/>
      <c r="P40" s="22">
        <f>SUM(P9:P39)</f>
        <v>0</v>
      </c>
      <c r="Q40" s="21"/>
      <c r="R40" s="23">
        <f>COUNTA(R9:R39)</f>
        <v>0</v>
      </c>
      <c r="S40" s="22">
        <f>SUM(S9:S39)</f>
        <v>0</v>
      </c>
      <c r="T40" s="23">
        <f>COUNTA(T9:T39)</f>
        <v>0</v>
      </c>
      <c r="U40" s="22">
        <f>SUM(U9:U39)</f>
        <v>0</v>
      </c>
      <c r="V40" s="22">
        <f>SUM(V9:V39)</f>
        <v>0</v>
      </c>
      <c r="W40" s="21"/>
    </row>
    <row r="41" spans="1:23" ht="24" customHeight="1">
      <c r="A41" s="4" t="s">
        <v>62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>
      <c r="A42" s="5" t="s">
        <v>63</v>
      </c>
    </row>
    <row r="43" spans="1:23" ht="24" customHeight="1">
      <c r="A43" s="24" t="s">
        <v>64</v>
      </c>
      <c r="B43" s="24"/>
      <c r="C43" s="24"/>
      <c r="D43" s="24"/>
      <c r="E43" s="24"/>
      <c r="F43" s="24"/>
      <c r="G43" s="18">
        <f>W2</f>
        <v>160</v>
      </c>
      <c r="I43" s="24" t="s">
        <v>70</v>
      </c>
      <c r="J43" s="24"/>
      <c r="K43" s="24"/>
      <c r="L43" s="24"/>
      <c r="M43" s="24"/>
      <c r="N43" s="24"/>
      <c r="O43" s="24"/>
      <c r="P43" s="18">
        <f>MAX(0,G40-G45-I40)</f>
        <v>0</v>
      </c>
    </row>
    <row r="44" spans="1:23">
      <c r="A44" s="24" t="s">
        <v>65</v>
      </c>
      <c r="B44" s="24"/>
      <c r="C44" s="24"/>
      <c r="D44" s="24"/>
      <c r="E44" s="24"/>
      <c r="F44" s="24"/>
      <c r="G44" s="25">
        <f>S40+U40</f>
        <v>0</v>
      </c>
      <c r="I44" s="24" t="s">
        <v>71</v>
      </c>
      <c r="J44" s="24"/>
      <c r="K44" s="24"/>
      <c r="L44" s="24"/>
      <c r="M44" s="24"/>
      <c r="N44" s="24"/>
      <c r="O44" s="24"/>
      <c r="P44" s="26">
        <f>COUNTIF(R9:R39,"UW")+COUNTIF(R9:R39,"UŻ")</f>
        <v>0</v>
      </c>
    </row>
    <row r="45" spans="1:23">
      <c r="A45" s="24" t="s">
        <v>66</v>
      </c>
      <c r="B45" s="24"/>
      <c r="C45" s="24"/>
      <c r="D45" s="24"/>
      <c r="E45" s="24"/>
      <c r="F45" s="24"/>
      <c r="G45" s="18">
        <f>MAX(0,W2-G44)</f>
        <v>160</v>
      </c>
      <c r="I45" s="24" t="s">
        <v>72</v>
      </c>
      <c r="J45" s="24"/>
      <c r="K45" s="24"/>
      <c r="L45" s="24"/>
      <c r="M45" s="24"/>
      <c r="N45" s="24"/>
      <c r="O45" s="24"/>
      <c r="P45" s="26">
        <f>COUNTIF(R9:R39,"UŻ")</f>
        <v>0</v>
      </c>
    </row>
    <row r="46" spans="1:23">
      <c r="A46" s="24" t="s">
        <v>67</v>
      </c>
      <c r="B46" s="24"/>
      <c r="C46" s="24"/>
      <c r="D46" s="24"/>
      <c r="E46" s="24"/>
      <c r="F46" s="24"/>
      <c r="G46" s="18">
        <f>G40</f>
        <v>0</v>
      </c>
      <c r="I46" s="24" t="s">
        <v>73</v>
      </c>
      <c r="J46" s="24"/>
      <c r="K46" s="24"/>
      <c r="L46" s="24"/>
      <c r="M46" s="24"/>
      <c r="N46" s="24"/>
      <c r="O46" s="24"/>
      <c r="P46" s="26">
        <f>COUNTIF(R9:R39,"CH")</f>
        <v>0</v>
      </c>
    </row>
    <row r="47" spans="1:23">
      <c r="A47" s="24" t="s">
        <v>41</v>
      </c>
      <c r="B47" s="24"/>
      <c r="C47" s="24"/>
      <c r="D47" s="24"/>
      <c r="E47" s="24"/>
      <c r="F47" s="24"/>
      <c r="G47" s="18">
        <f>H40</f>
        <v>0</v>
      </c>
      <c r="I47" s="24" t="s">
        <v>74</v>
      </c>
      <c r="J47" s="24"/>
      <c r="K47" s="24"/>
      <c r="L47" s="24"/>
      <c r="M47" s="24"/>
      <c r="N47" s="24"/>
      <c r="O47" s="24"/>
      <c r="P47" s="18">
        <f>P40</f>
        <v>0</v>
      </c>
    </row>
    <row r="48" spans="1:23">
      <c r="A48" s="24" t="s">
        <v>68</v>
      </c>
      <c r="B48" s="24"/>
      <c r="C48" s="24"/>
      <c r="D48" s="24"/>
      <c r="E48" s="24"/>
      <c r="F48" s="24"/>
      <c r="G48" s="18">
        <f>I40</f>
        <v>0</v>
      </c>
      <c r="I48" s="24" t="s">
        <v>75</v>
      </c>
      <c r="J48" s="24"/>
      <c r="K48" s="24"/>
      <c r="L48" s="24"/>
      <c r="M48" s="24"/>
      <c r="N48" s="24"/>
      <c r="O48" s="24"/>
      <c r="P48" s="18">
        <f>V40</f>
        <v>0</v>
      </c>
    </row>
    <row r="49" spans="1:23">
      <c r="A49" s="24" t="s">
        <v>69</v>
      </c>
      <c r="B49" s="24"/>
      <c r="C49" s="24"/>
      <c r="D49" s="24"/>
      <c r="E49" s="24"/>
      <c r="F49" s="24"/>
      <c r="G49" s="18">
        <f>J40</f>
        <v>0</v>
      </c>
      <c r="H49" s="18">
        <f>K40</f>
        <v>0</v>
      </c>
    </row>
    <row r="50" spans="1:23">
      <c r="A50" s="4" t="s">
        <v>76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4" t="s">
        <v>77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6" customHeight="1">
      <c r="A52" s="27" t="s">
        <v>78</v>
      </c>
      <c r="B52" s="27"/>
      <c r="C52" s="27"/>
      <c r="D52" s="27"/>
      <c r="E52" s="27"/>
      <c r="F52" s="27"/>
      <c r="G52" s="27"/>
      <c r="H52" s="27"/>
      <c r="I52" s="27" t="s">
        <v>79</v>
      </c>
      <c r="J52" s="27"/>
      <c r="K52" s="27"/>
      <c r="L52" s="27"/>
      <c r="M52" s="27"/>
      <c r="N52" s="27"/>
      <c r="O52" s="27"/>
      <c r="P52" s="27"/>
      <c r="Q52" s="28" t="s">
        <v>80</v>
      </c>
      <c r="R52" s="28"/>
      <c r="S52" s="28"/>
      <c r="T52" s="28"/>
      <c r="U52" s="28"/>
      <c r="V52" s="28"/>
      <c r="W52" s="28"/>
    </row>
  </sheetData>
  <sheetProtection sheet="1" objects="1" scenarios="1" formatColumns="0" formatRows="0"/>
  <mergeCells count="26">
    <mergeCell ref="S2:V2"/>
    <mergeCell ref="S3:V3"/>
    <mergeCell ref="E7:H7"/>
    <mergeCell ref="I7:K7"/>
    <mergeCell ref="N7:Q7"/>
    <mergeCell ref="R7:V7"/>
    <mergeCell ref="A40:F40"/>
    <mergeCell ref="A41:W41"/>
    <mergeCell ref="A43:F43"/>
    <mergeCell ref="A44:F44"/>
    <mergeCell ref="A45:F45"/>
    <mergeCell ref="A46:F46"/>
    <mergeCell ref="A47:F47"/>
    <mergeCell ref="A48:F48"/>
    <mergeCell ref="A49:F49"/>
    <mergeCell ref="I43:O43"/>
    <mergeCell ref="I44:O44"/>
    <mergeCell ref="I45:O45"/>
    <mergeCell ref="I46:O46"/>
    <mergeCell ref="I47:O47"/>
    <mergeCell ref="I48:O48"/>
    <mergeCell ref="A50:W50"/>
    <mergeCell ref="A51:W51"/>
    <mergeCell ref="A52:H52"/>
    <mergeCell ref="I52:P52"/>
    <mergeCell ref="Q52:W52"/>
  </mergeCells>
  <conditionalFormatting sqref="A9:W39">
    <cfRule type="expression" dxfId="0" priority="1" stopIfTrue="1">
      <formula>$B9=""</formula>
    </cfRule>
    <cfRule type="expression" dxfId="4" priority="7">
      <formula>AND($B9&lt;&gt;"",OR(WEEKDAY($B9,2)=7,$D9&lt;&gt;""))</formula>
    </cfRule>
    <cfRule type="expression" dxfId="5" priority="8">
      <formula>AND($B9&lt;&gt;"",WEEKDAY($B9,2)=6)</formula>
    </cfRule>
  </conditionalFormatting>
  <conditionalFormatting sqref="D9:D39">
    <cfRule type="expression" dxfId="3" priority="6">
      <formula>AND($B9&lt;&gt;"",WEEKDAY($B9,2)=6,$D9&lt;&gt;"")</formula>
    </cfRule>
  </conditionalFormatting>
  <conditionalFormatting sqref="E10:E39">
    <cfRule type="expression" dxfId="2" priority="5">
      <formula>AND($B10&lt;&gt;"",$B9&lt;&gt;"",$E10&lt;&gt;"",$E9&lt;&gt;"",$F9&lt;&gt;"",ROUND((($B10+$E10)-($B9+$F9+IF($F9&lt;$E9,1,0)))*1440,0)&lt;660)</formula>
    </cfRule>
  </conditionalFormatting>
  <conditionalFormatting sqref="E9:F39">
    <cfRule type="expression" dxfId="2" priority="3">
      <formula>OR(AND($E9&lt;&gt;"",$F9=""),AND($E9="",$F9&lt;&gt;""))</formula>
    </cfRule>
  </conditionalFormatting>
  <conditionalFormatting sqref="E9:F39 M9:M39 R9:R39">
    <cfRule type="expression" dxfId="2" priority="4">
      <formula>AND($E9&lt;&gt;"",$F9&lt;&gt;"",OR($M9&lt;&gt;"",$R9&lt;&gt;""))</formula>
    </cfRule>
  </conditionalFormatting>
  <conditionalFormatting sqref="I9:K39">
    <cfRule type="expression" dxfId="1" priority="2">
      <formula>AND(N($I9)&gt;0,OR($J9&lt;&gt;"",$K9&lt;&gt;""),ROUND(N($J9)+N($K9),2)&lt;&gt;ROUND(N($I9),2))</formula>
    </cfRule>
  </conditionalFormatting>
  <dataValidations count="4">
    <dataValidation type="time" allowBlank="1" showInputMessage="1" showErrorMessage="1" errorTitle="Godzina" error="Wpisz godzinę od 0:00 do 23:59, np. 7:00." sqref="E9:F39 N9:O39">
      <formula1>0</formula1>
      <formula2>0.999988425925926</formula2>
    </dataValidation>
    <dataValidation type="list" errorStyle="information" allowBlank="1" showInputMessage="1" showErrorMessage="1" errorTitle="Spoza listy" error="Wpis spoza listy. Możesz go zostawić." sqref="M9:M39">
      <formula1>"W5,WN,WŚ,ND"</formula1>
    </dataValidation>
    <dataValidation type="list" errorStyle="information" allowBlank="1" showInputMessage="1" showErrorMessage="1" errorTitle="Spoza listy" error="Wpis spoza listy. Możesz go zostawić." sqref="R9:R39">
      <formula1>"UW,UŻ,CH,OP,UB,UO"</formula1>
    </dataValidation>
    <dataValidation type="list" errorStyle="information" allowBlank="1" showInputMessage="1" showErrorMessage="1" errorTitle="Spoza listy" error="Wpis spoza listy. Możesz go zostawić." sqref="T9:T39">
      <formula1>"art. 188,sprawy osobiste,siła wyższa,inne"</formula1>
    </dataValidation>
  </dataValidations>
  <pageMargins left="0.197" right="0.197" top="0.197" bottom="0.197" header="0.3" footer="0.3"/>
  <pageSetup paperSize="9" orientation="landscape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2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4.7109375" customWidth="1"/>
    <col min="2" max="2" width="9.7109375" customWidth="1"/>
    <col min="3" max="3" width="5.7109375" customWidth="1"/>
    <col min="4" max="4" width="14.7109375" customWidth="1"/>
    <col min="5" max="6" width="8.7109375" customWidth="1"/>
    <col min="7" max="16" width="7.7109375" customWidth="1"/>
    <col min="17" max="17" width="12.7109375" customWidth="1"/>
    <col min="18" max="18" width="7.7109375" customWidth="1"/>
    <col min="19" max="19" width="6.7109375" customWidth="1"/>
    <col min="20" max="20" width="10.7109375" customWidth="1"/>
    <col min="21" max="21" width="6.7109375" customWidth="1"/>
    <col min="22" max="22" width="7.7109375" customWidth="1"/>
    <col min="23" max="23" width="22.7109375" customWidth="1"/>
    <col min="27" max="27" width="10.7109375" hidden="1" customWidth="1"/>
  </cols>
  <sheetData>
    <row r="1" spans="1:27">
      <c r="A1" s="3" t="s">
        <v>31</v>
      </c>
      <c r="AA1" s="10">
        <f>DATE(Rok,9,1)</f>
        <v>46266</v>
      </c>
    </row>
    <row r="2" spans="1:27">
      <c r="A2" t="str">
        <f>"Miesiąc: "&amp;"wrzesień"&amp;" "&amp;Rok</f>
        <v>Miesiąc: wrzesień 2026</v>
      </c>
      <c r="S2" s="11" t="s">
        <v>32</v>
      </c>
      <c r="T2" s="11"/>
      <c r="U2" s="11"/>
      <c r="V2" s="11"/>
      <c r="W2" s="12">
        <f>ROUND(Etat*8*(NETWORKDAYS(AA1,AA2,SwietaData)-SUMPRODUCT((SwietaData&gt;=AA1)*(SwietaData&lt;=AA2)*(WEEKDAY(SwietaData,2)=6))),2)</f>
        <v>176</v>
      </c>
      <c r="AA2" s="10">
        <f>EOMONTH(AA1,0)</f>
        <v>46295</v>
      </c>
    </row>
    <row r="3" spans="1:27">
      <c r="A3" t="str">
        <f>"Pracownik: "&amp;Pracownik</f>
        <v>Pracownik: </v>
      </c>
      <c r="G3" t="str">
        <f>"Stanowisko: "&amp;Stanowisko</f>
        <v>Stanowisko: </v>
      </c>
      <c r="S3" s="11" t="s">
        <v>33</v>
      </c>
      <c r="T3" s="11"/>
      <c r="U3" s="11"/>
      <c r="V3" s="11"/>
      <c r="W3" s="13">
        <f>IF(Etat&gt;0,W2/(8*Etat),"")</f>
        <v>22.0</v>
      </c>
    </row>
    <row r="4" spans="1:27">
      <c r="A4" t="str">
        <f>"Pracodawca: "&amp;Pracodawca</f>
        <v>Pracodawca: </v>
      </c>
      <c r="G4" t="str">
        <f>"Etat: "&amp;ROUND(Etat,2)&amp;"   Rozkład: "&amp;Rozklad</f>
        <v>Etat: 1   Rozkład: </v>
      </c>
    </row>
    <row r="5" spans="1:27">
      <c r="A5" t="str">
        <f>"Okres rozliczeniowy: "&amp;Okres&amp;"   Pora nocna: "&amp;RIGHT("0"&amp;INT(ROUND((NocOd)*1440,0)/60),2)&amp;":"&amp;RIGHT("0"&amp;MOD(ROUND((NocOd)*1440,0),60),2)&amp;"-"&amp;RIGHT("0"&amp;INT(ROUND((MOD(NocOd+8/24,1))*1440,0)/60),2)&amp;":"&amp;RIGHT("0"&amp;MOD(ROUND((MOD(NocOd+8/24,1))*1440,0),60),2)</f>
        <v>Okres rozliczeniowy: 1 miesiąc   Pora nocna: 22:00-06:00</v>
      </c>
    </row>
    <row r="7" spans="1:27">
      <c r="A7" s="14"/>
      <c r="B7" s="14"/>
      <c r="C7" s="14"/>
      <c r="D7" s="14"/>
      <c r="E7" s="14" t="s">
        <v>57</v>
      </c>
      <c r="F7" s="14"/>
      <c r="G7" s="14"/>
      <c r="H7" s="14"/>
      <c r="I7" s="14" t="s">
        <v>58</v>
      </c>
      <c r="J7" s="14"/>
      <c r="K7" s="14"/>
      <c r="L7" s="14"/>
      <c r="M7" s="14"/>
      <c r="N7" s="14" t="s">
        <v>59</v>
      </c>
      <c r="O7" s="14"/>
      <c r="P7" s="14"/>
      <c r="Q7" s="14"/>
      <c r="R7" s="14" t="s">
        <v>60</v>
      </c>
      <c r="S7" s="14"/>
      <c r="T7" s="14"/>
      <c r="U7" s="14"/>
      <c r="V7" s="14"/>
      <c r="W7" s="14"/>
    </row>
    <row r="8" spans="1:27" ht="58" customHeight="1">
      <c r="A8" s="14" t="s">
        <v>34</v>
      </c>
      <c r="B8" s="14" t="s">
        <v>35</v>
      </c>
      <c r="C8" s="14" t="s">
        <v>36</v>
      </c>
      <c r="D8" s="14" t="s">
        <v>37</v>
      </c>
      <c r="E8" s="14" t="s">
        <v>38</v>
      </c>
      <c r="F8" s="14" t="s">
        <v>39</v>
      </c>
      <c r="G8" s="14" t="s">
        <v>40</v>
      </c>
      <c r="H8" s="14" t="s">
        <v>41</v>
      </c>
      <c r="I8" s="14" t="s">
        <v>42</v>
      </c>
      <c r="J8" s="14" t="s">
        <v>43</v>
      </c>
      <c r="K8" s="14" t="s">
        <v>44</v>
      </c>
      <c r="L8" s="14" t="s">
        <v>45</v>
      </c>
      <c r="M8" s="14" t="s">
        <v>46</v>
      </c>
      <c r="N8" s="14" t="s">
        <v>47</v>
      </c>
      <c r="O8" s="14" t="s">
        <v>48</v>
      </c>
      <c r="P8" s="14" t="s">
        <v>49</v>
      </c>
      <c r="Q8" s="14" t="s">
        <v>50</v>
      </c>
      <c r="R8" s="14" t="s">
        <v>51</v>
      </c>
      <c r="S8" s="14" t="s">
        <v>52</v>
      </c>
      <c r="T8" s="14" t="s">
        <v>53</v>
      </c>
      <c r="U8" s="14" t="s">
        <v>54</v>
      </c>
      <c r="V8" s="14" t="s">
        <v>55</v>
      </c>
      <c r="W8" s="14" t="s">
        <v>56</v>
      </c>
    </row>
    <row r="9" spans="1:27">
      <c r="A9" s="15">
        <v>1</v>
      </c>
      <c r="B9" s="10">
        <f>IF(A9&gt;DAY($AA$2),"",DATE(Rok,9,A9))</f>
        <v>46266</v>
      </c>
      <c r="C9" s="15" t="str">
        <f>IF(B9="","",CHOOSE(WEEKDAY(B9,2),"pon","wt","śr","czw","pt","sob","nd"))</f>
        <v>wt</v>
      </c>
      <c r="D9" s="16">
        <f>IF(B9="","",IFERROR(INDEX(SwietaNazwa,MATCH(B9,SwietaData,0)),""))</f>
        <v/>
      </c>
      <c r="E9" s="17"/>
      <c r="F9" s="17"/>
      <c r="G9" s="18">
        <f>IF(OR(E9="",F9=""),"",ROUND(MOD(F9-E9,1)*24,2))</f>
        <v/>
      </c>
      <c r="H9" s="18">
        <f>IF(OR(E9="",F9=""),"",ROUND(24*(MAX(0,MIN(IF(F9&lt;E9,F9+1,F9),NocOd-1+8/24)-MAX(E9,NocOd-1))+MAX(0,MIN(IF(F9&lt;E9,F9+1,F9),NocOd+8/24)-MAX(E9,NocOd))),2))</f>
        <v/>
      </c>
      <c r="I9" s="18">
        <f>IF(G9="","",MAX(0,G9-NormaDoby))</f>
        <v/>
      </c>
      <c r="J9" s="19"/>
      <c r="K9" s="19"/>
      <c r="L9" s="18">
        <f>IF(OR(G9="",B9=""),"",IF(OR(WEEKDAY(B9,2)=7,D9&lt;&gt;""),G9,""))</f>
        <v/>
      </c>
      <c r="M9" s="20"/>
      <c r="N9" s="17"/>
      <c r="O9" s="17"/>
      <c r="P9" s="18">
        <f>IF(OR(N9="",O9=""),"",ROUND(MOD(O9-N9,1)*24,2))</f>
        <v/>
      </c>
      <c r="Q9" s="20"/>
      <c r="R9" s="20"/>
      <c r="S9" s="19"/>
      <c r="T9" s="20"/>
      <c r="U9" s="19"/>
      <c r="V9" s="19"/>
      <c r="W9" s="20">
        <f>IF(B9="","",IF(AND(N(I9)&gt;0,OR(J9&lt;&gt;"",K9&lt;&gt;""),ROUND(N(J9)+N(K9),2)&lt;&gt;ROUND(N(I9),2)),"podział nadgodzin nie zgadza się z sumą",IF(AND(B9&lt;&gt;"",WEEKDAY(B9,2)=6,D9&lt;&gt;""),"dzień wolny za to święto - wyznacz w tym okresie","")))</f>
        <v/>
      </c>
    </row>
    <row r="10" spans="1:27">
      <c r="A10" s="15">
        <v>2</v>
      </c>
      <c r="B10" s="10">
        <f>IF(A10&gt;DAY($AA$2),"",DATE(Rok,9,A10))</f>
        <v>46267</v>
      </c>
      <c r="C10" s="15" t="str">
        <f>IF(B10="","",CHOOSE(WEEKDAY(B10,2),"pon","wt","śr","czw","pt","sob","nd"))</f>
        <v>śr</v>
      </c>
      <c r="D10" s="16">
        <f>IF(B10="","",IFERROR(INDEX(SwietaNazwa,MATCH(B10,SwietaData,0)),""))</f>
        <v/>
      </c>
      <c r="E10" s="17"/>
      <c r="F10" s="17"/>
      <c r="G10" s="18">
        <f>IF(OR(E10="",F10=""),"",ROUND(MOD(F10-E10,1)*24,2))</f>
        <v/>
      </c>
      <c r="H10" s="18">
        <f>IF(OR(E10="",F10=""),"",ROUND(24*(MAX(0,MIN(IF(F10&lt;E10,F10+1,F10),NocOd-1+8/24)-MAX(E10,NocOd-1))+MAX(0,MIN(IF(F10&lt;E10,F10+1,F10),NocOd+8/24)-MAX(E10,NocOd))),2))</f>
        <v/>
      </c>
      <c r="I10" s="18">
        <f>IF(G10="","",MAX(0,G10-NormaDoby))</f>
        <v/>
      </c>
      <c r="J10" s="19"/>
      <c r="K10" s="19"/>
      <c r="L10" s="18">
        <f>IF(OR(G10="",B10=""),"",IF(OR(WEEKDAY(B10,2)=7,D10&lt;&gt;""),G10,""))</f>
        <v/>
      </c>
      <c r="M10" s="20"/>
      <c r="N10" s="17"/>
      <c r="O10" s="17"/>
      <c r="P10" s="18">
        <f>IF(OR(N10="",O10=""),"",ROUND(MOD(O10-N10,1)*24,2))</f>
        <v/>
      </c>
      <c r="Q10" s="20"/>
      <c r="R10" s="20"/>
      <c r="S10" s="19"/>
      <c r="T10" s="20"/>
      <c r="U10" s="19"/>
      <c r="V10" s="19"/>
      <c r="W10" s="20">
        <f>IF(B10="","",IF(AND(N(I10)&gt;0,OR(J10&lt;&gt;"",K10&lt;&gt;""),ROUND(N(J10)+N(K10),2)&lt;&gt;ROUND(N(I10),2)),"podział nadgodzin nie zgadza się z sumą",IF(AND(B10&lt;&gt;"",WEEKDAY(B10,2)=6,D10&lt;&gt;""),"dzień wolny za to święto - wyznacz w tym okresie","")))</f>
        <v/>
      </c>
    </row>
    <row r="11" spans="1:27">
      <c r="A11" s="15">
        <v>3</v>
      </c>
      <c r="B11" s="10">
        <f>IF(A11&gt;DAY($AA$2),"",DATE(Rok,9,A11))</f>
        <v>46268</v>
      </c>
      <c r="C11" s="15" t="str">
        <f>IF(B11="","",CHOOSE(WEEKDAY(B11,2),"pon","wt","śr","czw","pt","sob","nd"))</f>
        <v>czw</v>
      </c>
      <c r="D11" s="16">
        <f>IF(B11="","",IFERROR(INDEX(SwietaNazwa,MATCH(B11,SwietaData,0)),""))</f>
        <v/>
      </c>
      <c r="E11" s="17"/>
      <c r="F11" s="17"/>
      <c r="G11" s="18">
        <f>IF(OR(E11="",F11=""),"",ROUND(MOD(F11-E11,1)*24,2))</f>
        <v/>
      </c>
      <c r="H11" s="18">
        <f>IF(OR(E11="",F11=""),"",ROUND(24*(MAX(0,MIN(IF(F11&lt;E11,F11+1,F11),NocOd-1+8/24)-MAX(E11,NocOd-1))+MAX(0,MIN(IF(F11&lt;E11,F11+1,F11),NocOd+8/24)-MAX(E11,NocOd))),2))</f>
        <v/>
      </c>
      <c r="I11" s="18">
        <f>IF(G11="","",MAX(0,G11-NormaDoby))</f>
        <v/>
      </c>
      <c r="J11" s="19"/>
      <c r="K11" s="19"/>
      <c r="L11" s="18">
        <f>IF(OR(G11="",B11=""),"",IF(OR(WEEKDAY(B11,2)=7,D11&lt;&gt;""),G11,""))</f>
        <v/>
      </c>
      <c r="M11" s="20"/>
      <c r="N11" s="17"/>
      <c r="O11" s="17"/>
      <c r="P11" s="18">
        <f>IF(OR(N11="",O11=""),"",ROUND(MOD(O11-N11,1)*24,2))</f>
        <v/>
      </c>
      <c r="Q11" s="20"/>
      <c r="R11" s="20"/>
      <c r="S11" s="19"/>
      <c r="T11" s="20"/>
      <c r="U11" s="19"/>
      <c r="V11" s="19"/>
      <c r="W11" s="20">
        <f>IF(B11="","",IF(AND(N(I11)&gt;0,OR(J11&lt;&gt;"",K11&lt;&gt;""),ROUND(N(J11)+N(K11),2)&lt;&gt;ROUND(N(I11),2)),"podział nadgodzin nie zgadza się z sumą",IF(AND(B11&lt;&gt;"",WEEKDAY(B11,2)=6,D11&lt;&gt;""),"dzień wolny za to święto - wyznacz w tym okresie","")))</f>
        <v/>
      </c>
    </row>
    <row r="12" spans="1:27">
      <c r="A12" s="15">
        <v>4</v>
      </c>
      <c r="B12" s="10">
        <f>IF(A12&gt;DAY($AA$2),"",DATE(Rok,9,A12))</f>
        <v>46269</v>
      </c>
      <c r="C12" s="15" t="str">
        <f>IF(B12="","",CHOOSE(WEEKDAY(B12,2),"pon","wt","śr","czw","pt","sob","nd"))</f>
        <v>pt</v>
      </c>
      <c r="D12" s="16">
        <f>IF(B12="","",IFERROR(INDEX(SwietaNazwa,MATCH(B12,SwietaData,0)),""))</f>
        <v/>
      </c>
      <c r="E12" s="17"/>
      <c r="F12" s="17"/>
      <c r="G12" s="18">
        <f>IF(OR(E12="",F12=""),"",ROUND(MOD(F12-E12,1)*24,2))</f>
        <v/>
      </c>
      <c r="H12" s="18">
        <f>IF(OR(E12="",F12=""),"",ROUND(24*(MAX(0,MIN(IF(F12&lt;E12,F12+1,F12),NocOd-1+8/24)-MAX(E12,NocOd-1))+MAX(0,MIN(IF(F12&lt;E12,F12+1,F12),NocOd+8/24)-MAX(E12,NocOd))),2))</f>
        <v/>
      </c>
      <c r="I12" s="18">
        <f>IF(G12="","",MAX(0,G12-NormaDoby))</f>
        <v/>
      </c>
      <c r="J12" s="19"/>
      <c r="K12" s="19"/>
      <c r="L12" s="18">
        <f>IF(OR(G12="",B12=""),"",IF(OR(WEEKDAY(B12,2)=7,D12&lt;&gt;""),G12,""))</f>
        <v/>
      </c>
      <c r="M12" s="20"/>
      <c r="N12" s="17"/>
      <c r="O12" s="17"/>
      <c r="P12" s="18">
        <f>IF(OR(N12="",O12=""),"",ROUND(MOD(O12-N12,1)*24,2))</f>
        <v/>
      </c>
      <c r="Q12" s="20"/>
      <c r="R12" s="20"/>
      <c r="S12" s="19"/>
      <c r="T12" s="20"/>
      <c r="U12" s="19"/>
      <c r="V12" s="19"/>
      <c r="W12" s="20">
        <f>IF(B12="","",IF(AND(N(I12)&gt;0,OR(J12&lt;&gt;"",K12&lt;&gt;""),ROUND(N(J12)+N(K12),2)&lt;&gt;ROUND(N(I12),2)),"podział nadgodzin nie zgadza się z sumą",IF(AND(B12&lt;&gt;"",WEEKDAY(B12,2)=6,D12&lt;&gt;""),"dzień wolny za to święto - wyznacz w tym okresie","")))</f>
        <v/>
      </c>
    </row>
    <row r="13" spans="1:27">
      <c r="A13" s="15">
        <v>5</v>
      </c>
      <c r="B13" s="10">
        <f>IF(A13&gt;DAY($AA$2),"",DATE(Rok,9,A13))</f>
        <v>46270</v>
      </c>
      <c r="C13" s="15" t="str">
        <f>IF(B13="","",CHOOSE(WEEKDAY(B13,2),"pon","wt","śr","czw","pt","sob","nd"))</f>
        <v>sob</v>
      </c>
      <c r="D13" s="16">
        <f>IF(B13="","",IFERROR(INDEX(SwietaNazwa,MATCH(B13,SwietaData,0)),""))</f>
        <v/>
      </c>
      <c r="E13" s="17"/>
      <c r="F13" s="17"/>
      <c r="G13" s="18">
        <f>IF(OR(E13="",F13=""),"",ROUND(MOD(F13-E13,1)*24,2))</f>
        <v/>
      </c>
      <c r="H13" s="18">
        <f>IF(OR(E13="",F13=""),"",ROUND(24*(MAX(0,MIN(IF(F13&lt;E13,F13+1,F13),NocOd-1+8/24)-MAX(E13,NocOd-1))+MAX(0,MIN(IF(F13&lt;E13,F13+1,F13),NocOd+8/24)-MAX(E13,NocOd))),2))</f>
        <v/>
      </c>
      <c r="I13" s="18">
        <f>IF(G13="","",MAX(0,G13-NormaDoby))</f>
        <v/>
      </c>
      <c r="J13" s="19"/>
      <c r="K13" s="19"/>
      <c r="L13" s="18">
        <f>IF(OR(G13="",B13=""),"",IF(OR(WEEKDAY(B13,2)=7,D13&lt;&gt;""),G13,""))</f>
        <v/>
      </c>
      <c r="M13" s="20"/>
      <c r="N13" s="17"/>
      <c r="O13" s="17"/>
      <c r="P13" s="18">
        <f>IF(OR(N13="",O13=""),"",ROUND(MOD(O13-N13,1)*24,2))</f>
        <v/>
      </c>
      <c r="Q13" s="20"/>
      <c r="R13" s="20"/>
      <c r="S13" s="19"/>
      <c r="T13" s="20"/>
      <c r="U13" s="19"/>
      <c r="V13" s="19"/>
      <c r="W13" s="20">
        <f>IF(B13="","",IF(AND(N(I13)&gt;0,OR(J13&lt;&gt;"",K13&lt;&gt;""),ROUND(N(J13)+N(K13),2)&lt;&gt;ROUND(N(I13),2)),"podział nadgodzin nie zgadza się z sumą",IF(AND(B13&lt;&gt;"",WEEKDAY(B13,2)=6,D13&lt;&gt;""),"dzień wolny za to święto - wyznacz w tym okresie","")))</f>
        <v/>
      </c>
    </row>
    <row r="14" spans="1:27">
      <c r="A14" s="15">
        <v>6</v>
      </c>
      <c r="B14" s="10">
        <f>IF(A14&gt;DAY($AA$2),"",DATE(Rok,9,A14))</f>
        <v>46271</v>
      </c>
      <c r="C14" s="15" t="str">
        <f>IF(B14="","",CHOOSE(WEEKDAY(B14,2),"pon","wt","śr","czw","pt","sob","nd"))</f>
        <v>nd</v>
      </c>
      <c r="D14" s="16">
        <f>IF(B14="","",IFERROR(INDEX(SwietaNazwa,MATCH(B14,SwietaData,0)),""))</f>
        <v/>
      </c>
      <c r="E14" s="17"/>
      <c r="F14" s="17"/>
      <c r="G14" s="18">
        <f>IF(OR(E14="",F14=""),"",ROUND(MOD(F14-E14,1)*24,2))</f>
        <v/>
      </c>
      <c r="H14" s="18">
        <f>IF(OR(E14="",F14=""),"",ROUND(24*(MAX(0,MIN(IF(F14&lt;E14,F14+1,F14),NocOd-1+8/24)-MAX(E14,NocOd-1))+MAX(0,MIN(IF(F14&lt;E14,F14+1,F14),NocOd+8/24)-MAX(E14,NocOd))),2))</f>
        <v/>
      </c>
      <c r="I14" s="18">
        <f>IF(G14="","",MAX(0,G14-NormaDoby))</f>
        <v/>
      </c>
      <c r="J14" s="19"/>
      <c r="K14" s="19"/>
      <c r="L14" s="18">
        <f>IF(OR(G14="",B14=""),"",IF(OR(WEEKDAY(B14,2)=7,D14&lt;&gt;""),G14,""))</f>
        <v/>
      </c>
      <c r="M14" s="20"/>
      <c r="N14" s="17"/>
      <c r="O14" s="17"/>
      <c r="P14" s="18">
        <f>IF(OR(N14="",O14=""),"",ROUND(MOD(O14-N14,1)*24,2))</f>
        <v/>
      </c>
      <c r="Q14" s="20"/>
      <c r="R14" s="20"/>
      <c r="S14" s="19"/>
      <c r="T14" s="20"/>
      <c r="U14" s="19"/>
      <c r="V14" s="19"/>
      <c r="W14" s="20">
        <f>IF(B14="","",IF(AND(N(I14)&gt;0,OR(J14&lt;&gt;"",K14&lt;&gt;""),ROUND(N(J14)+N(K14),2)&lt;&gt;ROUND(N(I14),2)),"podział nadgodzin nie zgadza się z sumą",IF(AND(B14&lt;&gt;"",WEEKDAY(B14,2)=6,D14&lt;&gt;""),"dzień wolny za to święto - wyznacz w tym okresie","")))</f>
        <v/>
      </c>
    </row>
    <row r="15" spans="1:27">
      <c r="A15" s="15">
        <v>7</v>
      </c>
      <c r="B15" s="10">
        <f>IF(A15&gt;DAY($AA$2),"",DATE(Rok,9,A15))</f>
        <v>46272</v>
      </c>
      <c r="C15" s="15" t="str">
        <f>IF(B15="","",CHOOSE(WEEKDAY(B15,2),"pon","wt","śr","czw","pt","sob","nd"))</f>
        <v>pon</v>
      </c>
      <c r="D15" s="16">
        <f>IF(B15="","",IFERROR(INDEX(SwietaNazwa,MATCH(B15,SwietaData,0)),""))</f>
        <v/>
      </c>
      <c r="E15" s="17"/>
      <c r="F15" s="17"/>
      <c r="G15" s="18">
        <f>IF(OR(E15="",F15=""),"",ROUND(MOD(F15-E15,1)*24,2))</f>
        <v/>
      </c>
      <c r="H15" s="18">
        <f>IF(OR(E15="",F15=""),"",ROUND(24*(MAX(0,MIN(IF(F15&lt;E15,F15+1,F15),NocOd-1+8/24)-MAX(E15,NocOd-1))+MAX(0,MIN(IF(F15&lt;E15,F15+1,F15),NocOd+8/24)-MAX(E15,NocOd))),2))</f>
        <v/>
      </c>
      <c r="I15" s="18">
        <f>IF(G15="","",MAX(0,G15-NormaDoby))</f>
        <v/>
      </c>
      <c r="J15" s="19"/>
      <c r="K15" s="19"/>
      <c r="L15" s="18">
        <f>IF(OR(G15="",B15=""),"",IF(OR(WEEKDAY(B15,2)=7,D15&lt;&gt;""),G15,""))</f>
        <v/>
      </c>
      <c r="M15" s="20"/>
      <c r="N15" s="17"/>
      <c r="O15" s="17"/>
      <c r="P15" s="18">
        <f>IF(OR(N15="",O15=""),"",ROUND(MOD(O15-N15,1)*24,2))</f>
        <v/>
      </c>
      <c r="Q15" s="20"/>
      <c r="R15" s="20"/>
      <c r="S15" s="19"/>
      <c r="T15" s="20"/>
      <c r="U15" s="19"/>
      <c r="V15" s="19"/>
      <c r="W15" s="20">
        <f>IF(B15="","",IF(AND(N(I15)&gt;0,OR(J15&lt;&gt;"",K15&lt;&gt;""),ROUND(N(J15)+N(K15),2)&lt;&gt;ROUND(N(I15),2)),"podział nadgodzin nie zgadza się z sumą",IF(AND(B15&lt;&gt;"",WEEKDAY(B15,2)=6,D15&lt;&gt;""),"dzień wolny za to święto - wyznacz w tym okresie","")))</f>
        <v/>
      </c>
    </row>
    <row r="16" spans="1:27">
      <c r="A16" s="15">
        <v>8</v>
      </c>
      <c r="B16" s="10">
        <f>IF(A16&gt;DAY($AA$2),"",DATE(Rok,9,A16))</f>
        <v>46273</v>
      </c>
      <c r="C16" s="15" t="str">
        <f>IF(B16="","",CHOOSE(WEEKDAY(B16,2),"pon","wt","śr","czw","pt","sob","nd"))</f>
        <v>wt</v>
      </c>
      <c r="D16" s="16">
        <f>IF(B16="","",IFERROR(INDEX(SwietaNazwa,MATCH(B16,SwietaData,0)),""))</f>
        <v/>
      </c>
      <c r="E16" s="17"/>
      <c r="F16" s="17"/>
      <c r="G16" s="18">
        <f>IF(OR(E16="",F16=""),"",ROUND(MOD(F16-E16,1)*24,2))</f>
        <v/>
      </c>
      <c r="H16" s="18">
        <f>IF(OR(E16="",F16=""),"",ROUND(24*(MAX(0,MIN(IF(F16&lt;E16,F16+1,F16),NocOd-1+8/24)-MAX(E16,NocOd-1))+MAX(0,MIN(IF(F16&lt;E16,F16+1,F16),NocOd+8/24)-MAX(E16,NocOd))),2))</f>
        <v/>
      </c>
      <c r="I16" s="18">
        <f>IF(G16="","",MAX(0,G16-NormaDoby))</f>
        <v/>
      </c>
      <c r="J16" s="19"/>
      <c r="K16" s="19"/>
      <c r="L16" s="18">
        <f>IF(OR(G16="",B16=""),"",IF(OR(WEEKDAY(B16,2)=7,D16&lt;&gt;""),G16,""))</f>
        <v/>
      </c>
      <c r="M16" s="20"/>
      <c r="N16" s="17"/>
      <c r="O16" s="17"/>
      <c r="P16" s="18">
        <f>IF(OR(N16="",O16=""),"",ROUND(MOD(O16-N16,1)*24,2))</f>
        <v/>
      </c>
      <c r="Q16" s="20"/>
      <c r="R16" s="20"/>
      <c r="S16" s="19"/>
      <c r="T16" s="20"/>
      <c r="U16" s="19"/>
      <c r="V16" s="19"/>
      <c r="W16" s="20">
        <f>IF(B16="","",IF(AND(N(I16)&gt;0,OR(J16&lt;&gt;"",K16&lt;&gt;""),ROUND(N(J16)+N(K16),2)&lt;&gt;ROUND(N(I16),2)),"podział nadgodzin nie zgadza się z sumą",IF(AND(B16&lt;&gt;"",WEEKDAY(B16,2)=6,D16&lt;&gt;""),"dzień wolny za to święto - wyznacz w tym okresie","")))</f>
        <v/>
      </c>
    </row>
    <row r="17" spans="1:23">
      <c r="A17" s="15">
        <v>9</v>
      </c>
      <c r="B17" s="10">
        <f>IF(A17&gt;DAY($AA$2),"",DATE(Rok,9,A17))</f>
        <v>46274</v>
      </c>
      <c r="C17" s="15" t="str">
        <f>IF(B17="","",CHOOSE(WEEKDAY(B17,2),"pon","wt","śr","czw","pt","sob","nd"))</f>
        <v>śr</v>
      </c>
      <c r="D17" s="16">
        <f>IF(B17="","",IFERROR(INDEX(SwietaNazwa,MATCH(B17,SwietaData,0)),""))</f>
        <v/>
      </c>
      <c r="E17" s="17"/>
      <c r="F17" s="17"/>
      <c r="G17" s="18">
        <f>IF(OR(E17="",F17=""),"",ROUND(MOD(F17-E17,1)*24,2))</f>
        <v/>
      </c>
      <c r="H17" s="18">
        <f>IF(OR(E17="",F17=""),"",ROUND(24*(MAX(0,MIN(IF(F17&lt;E17,F17+1,F17),NocOd-1+8/24)-MAX(E17,NocOd-1))+MAX(0,MIN(IF(F17&lt;E17,F17+1,F17),NocOd+8/24)-MAX(E17,NocOd))),2))</f>
        <v/>
      </c>
      <c r="I17" s="18">
        <f>IF(G17="","",MAX(0,G17-NormaDoby))</f>
        <v/>
      </c>
      <c r="J17" s="19"/>
      <c r="K17" s="19"/>
      <c r="L17" s="18">
        <f>IF(OR(G17="",B17=""),"",IF(OR(WEEKDAY(B17,2)=7,D17&lt;&gt;""),G17,""))</f>
        <v/>
      </c>
      <c r="M17" s="20"/>
      <c r="N17" s="17"/>
      <c r="O17" s="17"/>
      <c r="P17" s="18">
        <f>IF(OR(N17="",O17=""),"",ROUND(MOD(O17-N17,1)*24,2))</f>
        <v/>
      </c>
      <c r="Q17" s="20"/>
      <c r="R17" s="20"/>
      <c r="S17" s="19"/>
      <c r="T17" s="20"/>
      <c r="U17" s="19"/>
      <c r="V17" s="19"/>
      <c r="W17" s="20">
        <f>IF(B17="","",IF(AND(N(I17)&gt;0,OR(J17&lt;&gt;"",K17&lt;&gt;""),ROUND(N(J17)+N(K17),2)&lt;&gt;ROUND(N(I17),2)),"podział nadgodzin nie zgadza się z sumą",IF(AND(B17&lt;&gt;"",WEEKDAY(B17,2)=6,D17&lt;&gt;""),"dzień wolny za to święto - wyznacz w tym okresie","")))</f>
        <v/>
      </c>
    </row>
    <row r="18" spans="1:23">
      <c r="A18" s="15">
        <v>10</v>
      </c>
      <c r="B18" s="10">
        <f>IF(A18&gt;DAY($AA$2),"",DATE(Rok,9,A18))</f>
        <v>46275</v>
      </c>
      <c r="C18" s="15" t="str">
        <f>IF(B18="","",CHOOSE(WEEKDAY(B18,2),"pon","wt","śr","czw","pt","sob","nd"))</f>
        <v>czw</v>
      </c>
      <c r="D18" s="16">
        <f>IF(B18="","",IFERROR(INDEX(SwietaNazwa,MATCH(B18,SwietaData,0)),""))</f>
        <v/>
      </c>
      <c r="E18" s="17"/>
      <c r="F18" s="17"/>
      <c r="G18" s="18">
        <f>IF(OR(E18="",F18=""),"",ROUND(MOD(F18-E18,1)*24,2))</f>
        <v/>
      </c>
      <c r="H18" s="18">
        <f>IF(OR(E18="",F18=""),"",ROUND(24*(MAX(0,MIN(IF(F18&lt;E18,F18+1,F18),NocOd-1+8/24)-MAX(E18,NocOd-1))+MAX(0,MIN(IF(F18&lt;E18,F18+1,F18),NocOd+8/24)-MAX(E18,NocOd))),2))</f>
        <v/>
      </c>
      <c r="I18" s="18">
        <f>IF(G18="","",MAX(0,G18-NormaDoby))</f>
        <v/>
      </c>
      <c r="J18" s="19"/>
      <c r="K18" s="19"/>
      <c r="L18" s="18">
        <f>IF(OR(G18="",B18=""),"",IF(OR(WEEKDAY(B18,2)=7,D18&lt;&gt;""),G18,""))</f>
        <v/>
      </c>
      <c r="M18" s="20"/>
      <c r="N18" s="17"/>
      <c r="O18" s="17"/>
      <c r="P18" s="18">
        <f>IF(OR(N18="",O18=""),"",ROUND(MOD(O18-N18,1)*24,2))</f>
        <v/>
      </c>
      <c r="Q18" s="20"/>
      <c r="R18" s="20"/>
      <c r="S18" s="19"/>
      <c r="T18" s="20"/>
      <c r="U18" s="19"/>
      <c r="V18" s="19"/>
      <c r="W18" s="20">
        <f>IF(B18="","",IF(AND(N(I18)&gt;0,OR(J18&lt;&gt;"",K18&lt;&gt;""),ROUND(N(J18)+N(K18),2)&lt;&gt;ROUND(N(I18),2)),"podział nadgodzin nie zgadza się z sumą",IF(AND(B18&lt;&gt;"",WEEKDAY(B18,2)=6,D18&lt;&gt;""),"dzień wolny za to święto - wyznacz w tym okresie","")))</f>
        <v/>
      </c>
    </row>
    <row r="19" spans="1:23">
      <c r="A19" s="15">
        <v>11</v>
      </c>
      <c r="B19" s="10">
        <f>IF(A19&gt;DAY($AA$2),"",DATE(Rok,9,A19))</f>
        <v>46276</v>
      </c>
      <c r="C19" s="15" t="str">
        <f>IF(B19="","",CHOOSE(WEEKDAY(B19,2),"pon","wt","śr","czw","pt","sob","nd"))</f>
        <v>pt</v>
      </c>
      <c r="D19" s="16">
        <f>IF(B19="","",IFERROR(INDEX(SwietaNazwa,MATCH(B19,SwietaData,0)),""))</f>
        <v/>
      </c>
      <c r="E19" s="17"/>
      <c r="F19" s="17"/>
      <c r="G19" s="18">
        <f>IF(OR(E19="",F19=""),"",ROUND(MOD(F19-E19,1)*24,2))</f>
        <v/>
      </c>
      <c r="H19" s="18">
        <f>IF(OR(E19="",F19=""),"",ROUND(24*(MAX(0,MIN(IF(F19&lt;E19,F19+1,F19),NocOd-1+8/24)-MAX(E19,NocOd-1))+MAX(0,MIN(IF(F19&lt;E19,F19+1,F19),NocOd+8/24)-MAX(E19,NocOd))),2))</f>
        <v/>
      </c>
      <c r="I19" s="18">
        <f>IF(G19="","",MAX(0,G19-NormaDoby))</f>
        <v/>
      </c>
      <c r="J19" s="19"/>
      <c r="K19" s="19"/>
      <c r="L19" s="18">
        <f>IF(OR(G19="",B19=""),"",IF(OR(WEEKDAY(B19,2)=7,D19&lt;&gt;""),G19,""))</f>
        <v/>
      </c>
      <c r="M19" s="20"/>
      <c r="N19" s="17"/>
      <c r="O19" s="17"/>
      <c r="P19" s="18">
        <f>IF(OR(N19="",O19=""),"",ROUND(MOD(O19-N19,1)*24,2))</f>
        <v/>
      </c>
      <c r="Q19" s="20"/>
      <c r="R19" s="20"/>
      <c r="S19" s="19"/>
      <c r="T19" s="20"/>
      <c r="U19" s="19"/>
      <c r="V19" s="19"/>
      <c r="W19" s="20">
        <f>IF(B19="","",IF(AND(N(I19)&gt;0,OR(J19&lt;&gt;"",K19&lt;&gt;""),ROUND(N(J19)+N(K19),2)&lt;&gt;ROUND(N(I19),2)),"podział nadgodzin nie zgadza się z sumą",IF(AND(B19&lt;&gt;"",WEEKDAY(B19,2)=6,D19&lt;&gt;""),"dzień wolny za to święto - wyznacz w tym okresie","")))</f>
        <v/>
      </c>
    </row>
    <row r="20" spans="1:23">
      <c r="A20" s="15">
        <v>12</v>
      </c>
      <c r="B20" s="10">
        <f>IF(A20&gt;DAY($AA$2),"",DATE(Rok,9,A20))</f>
        <v>46277</v>
      </c>
      <c r="C20" s="15" t="str">
        <f>IF(B20="","",CHOOSE(WEEKDAY(B20,2),"pon","wt","śr","czw","pt","sob","nd"))</f>
        <v>sob</v>
      </c>
      <c r="D20" s="16">
        <f>IF(B20="","",IFERROR(INDEX(SwietaNazwa,MATCH(B20,SwietaData,0)),""))</f>
        <v/>
      </c>
      <c r="E20" s="17"/>
      <c r="F20" s="17"/>
      <c r="G20" s="18">
        <f>IF(OR(E20="",F20=""),"",ROUND(MOD(F20-E20,1)*24,2))</f>
        <v/>
      </c>
      <c r="H20" s="18">
        <f>IF(OR(E20="",F20=""),"",ROUND(24*(MAX(0,MIN(IF(F20&lt;E20,F20+1,F20),NocOd-1+8/24)-MAX(E20,NocOd-1))+MAX(0,MIN(IF(F20&lt;E20,F20+1,F20),NocOd+8/24)-MAX(E20,NocOd))),2))</f>
        <v/>
      </c>
      <c r="I20" s="18">
        <f>IF(G20="","",MAX(0,G20-NormaDoby))</f>
        <v/>
      </c>
      <c r="J20" s="19"/>
      <c r="K20" s="19"/>
      <c r="L20" s="18">
        <f>IF(OR(G20="",B20=""),"",IF(OR(WEEKDAY(B20,2)=7,D20&lt;&gt;""),G20,""))</f>
        <v/>
      </c>
      <c r="M20" s="20"/>
      <c r="N20" s="17"/>
      <c r="O20" s="17"/>
      <c r="P20" s="18">
        <f>IF(OR(N20="",O20=""),"",ROUND(MOD(O20-N20,1)*24,2))</f>
        <v/>
      </c>
      <c r="Q20" s="20"/>
      <c r="R20" s="20"/>
      <c r="S20" s="19"/>
      <c r="T20" s="20"/>
      <c r="U20" s="19"/>
      <c r="V20" s="19"/>
      <c r="W20" s="20">
        <f>IF(B20="","",IF(AND(N(I20)&gt;0,OR(J20&lt;&gt;"",K20&lt;&gt;""),ROUND(N(J20)+N(K20),2)&lt;&gt;ROUND(N(I20),2)),"podział nadgodzin nie zgadza się z sumą",IF(AND(B20&lt;&gt;"",WEEKDAY(B20,2)=6,D20&lt;&gt;""),"dzień wolny za to święto - wyznacz w tym okresie","")))</f>
        <v/>
      </c>
    </row>
    <row r="21" spans="1:23">
      <c r="A21" s="15">
        <v>13</v>
      </c>
      <c r="B21" s="10">
        <f>IF(A21&gt;DAY($AA$2),"",DATE(Rok,9,A21))</f>
        <v>46278</v>
      </c>
      <c r="C21" s="15" t="str">
        <f>IF(B21="","",CHOOSE(WEEKDAY(B21,2),"pon","wt","śr","czw","pt","sob","nd"))</f>
        <v>nd</v>
      </c>
      <c r="D21" s="16">
        <f>IF(B21="","",IFERROR(INDEX(SwietaNazwa,MATCH(B21,SwietaData,0)),""))</f>
        <v/>
      </c>
      <c r="E21" s="17"/>
      <c r="F21" s="17"/>
      <c r="G21" s="18">
        <f>IF(OR(E21="",F21=""),"",ROUND(MOD(F21-E21,1)*24,2))</f>
        <v/>
      </c>
      <c r="H21" s="18">
        <f>IF(OR(E21="",F21=""),"",ROUND(24*(MAX(0,MIN(IF(F21&lt;E21,F21+1,F21),NocOd-1+8/24)-MAX(E21,NocOd-1))+MAX(0,MIN(IF(F21&lt;E21,F21+1,F21),NocOd+8/24)-MAX(E21,NocOd))),2))</f>
        <v/>
      </c>
      <c r="I21" s="18">
        <f>IF(G21="","",MAX(0,G21-NormaDoby))</f>
        <v/>
      </c>
      <c r="J21" s="19"/>
      <c r="K21" s="19"/>
      <c r="L21" s="18">
        <f>IF(OR(G21="",B21=""),"",IF(OR(WEEKDAY(B21,2)=7,D21&lt;&gt;""),G21,""))</f>
        <v/>
      </c>
      <c r="M21" s="20"/>
      <c r="N21" s="17"/>
      <c r="O21" s="17"/>
      <c r="P21" s="18">
        <f>IF(OR(N21="",O21=""),"",ROUND(MOD(O21-N21,1)*24,2))</f>
        <v/>
      </c>
      <c r="Q21" s="20"/>
      <c r="R21" s="20"/>
      <c r="S21" s="19"/>
      <c r="T21" s="20"/>
      <c r="U21" s="19"/>
      <c r="V21" s="19"/>
      <c r="W21" s="20">
        <f>IF(B21="","",IF(AND(N(I21)&gt;0,OR(J21&lt;&gt;"",K21&lt;&gt;""),ROUND(N(J21)+N(K21),2)&lt;&gt;ROUND(N(I21),2)),"podział nadgodzin nie zgadza się z sumą",IF(AND(B21&lt;&gt;"",WEEKDAY(B21,2)=6,D21&lt;&gt;""),"dzień wolny za to święto - wyznacz w tym okresie","")))</f>
        <v/>
      </c>
    </row>
    <row r="22" spans="1:23">
      <c r="A22" s="15">
        <v>14</v>
      </c>
      <c r="B22" s="10">
        <f>IF(A22&gt;DAY($AA$2),"",DATE(Rok,9,A22))</f>
        <v>46279</v>
      </c>
      <c r="C22" s="15" t="str">
        <f>IF(B22="","",CHOOSE(WEEKDAY(B22,2),"pon","wt","śr","czw","pt","sob","nd"))</f>
        <v>pon</v>
      </c>
      <c r="D22" s="16">
        <f>IF(B22="","",IFERROR(INDEX(SwietaNazwa,MATCH(B22,SwietaData,0)),""))</f>
        <v/>
      </c>
      <c r="E22" s="17"/>
      <c r="F22" s="17"/>
      <c r="G22" s="18">
        <f>IF(OR(E22="",F22=""),"",ROUND(MOD(F22-E22,1)*24,2))</f>
        <v/>
      </c>
      <c r="H22" s="18">
        <f>IF(OR(E22="",F22=""),"",ROUND(24*(MAX(0,MIN(IF(F22&lt;E22,F22+1,F22),NocOd-1+8/24)-MAX(E22,NocOd-1))+MAX(0,MIN(IF(F22&lt;E22,F22+1,F22),NocOd+8/24)-MAX(E22,NocOd))),2))</f>
        <v/>
      </c>
      <c r="I22" s="18">
        <f>IF(G22="","",MAX(0,G22-NormaDoby))</f>
        <v/>
      </c>
      <c r="J22" s="19"/>
      <c r="K22" s="19"/>
      <c r="L22" s="18">
        <f>IF(OR(G22="",B22=""),"",IF(OR(WEEKDAY(B22,2)=7,D22&lt;&gt;""),G22,""))</f>
        <v/>
      </c>
      <c r="M22" s="20"/>
      <c r="N22" s="17"/>
      <c r="O22" s="17"/>
      <c r="P22" s="18">
        <f>IF(OR(N22="",O22=""),"",ROUND(MOD(O22-N22,1)*24,2))</f>
        <v/>
      </c>
      <c r="Q22" s="20"/>
      <c r="R22" s="20"/>
      <c r="S22" s="19"/>
      <c r="T22" s="20"/>
      <c r="U22" s="19"/>
      <c r="V22" s="19"/>
      <c r="W22" s="20">
        <f>IF(B22="","",IF(AND(N(I22)&gt;0,OR(J22&lt;&gt;"",K22&lt;&gt;""),ROUND(N(J22)+N(K22),2)&lt;&gt;ROUND(N(I22),2)),"podział nadgodzin nie zgadza się z sumą",IF(AND(B22&lt;&gt;"",WEEKDAY(B22,2)=6,D22&lt;&gt;""),"dzień wolny za to święto - wyznacz w tym okresie","")))</f>
        <v/>
      </c>
    </row>
    <row r="23" spans="1:23">
      <c r="A23" s="15">
        <v>15</v>
      </c>
      <c r="B23" s="10">
        <f>IF(A23&gt;DAY($AA$2),"",DATE(Rok,9,A23))</f>
        <v>46280</v>
      </c>
      <c r="C23" s="15" t="str">
        <f>IF(B23="","",CHOOSE(WEEKDAY(B23,2),"pon","wt","śr","czw","pt","sob","nd"))</f>
        <v>wt</v>
      </c>
      <c r="D23" s="16">
        <f>IF(B23="","",IFERROR(INDEX(SwietaNazwa,MATCH(B23,SwietaData,0)),""))</f>
        <v/>
      </c>
      <c r="E23" s="17"/>
      <c r="F23" s="17"/>
      <c r="G23" s="18">
        <f>IF(OR(E23="",F23=""),"",ROUND(MOD(F23-E23,1)*24,2))</f>
        <v/>
      </c>
      <c r="H23" s="18">
        <f>IF(OR(E23="",F23=""),"",ROUND(24*(MAX(0,MIN(IF(F23&lt;E23,F23+1,F23),NocOd-1+8/24)-MAX(E23,NocOd-1))+MAX(0,MIN(IF(F23&lt;E23,F23+1,F23),NocOd+8/24)-MAX(E23,NocOd))),2))</f>
        <v/>
      </c>
      <c r="I23" s="18">
        <f>IF(G23="","",MAX(0,G23-NormaDoby))</f>
        <v/>
      </c>
      <c r="J23" s="19"/>
      <c r="K23" s="19"/>
      <c r="L23" s="18">
        <f>IF(OR(G23="",B23=""),"",IF(OR(WEEKDAY(B23,2)=7,D23&lt;&gt;""),G23,""))</f>
        <v/>
      </c>
      <c r="M23" s="20"/>
      <c r="N23" s="17"/>
      <c r="O23" s="17"/>
      <c r="P23" s="18">
        <f>IF(OR(N23="",O23=""),"",ROUND(MOD(O23-N23,1)*24,2))</f>
        <v/>
      </c>
      <c r="Q23" s="20"/>
      <c r="R23" s="20"/>
      <c r="S23" s="19"/>
      <c r="T23" s="20"/>
      <c r="U23" s="19"/>
      <c r="V23" s="19"/>
      <c r="W23" s="20">
        <f>IF(B23="","",IF(AND(N(I23)&gt;0,OR(J23&lt;&gt;"",K23&lt;&gt;""),ROUND(N(J23)+N(K23),2)&lt;&gt;ROUND(N(I23),2)),"podział nadgodzin nie zgadza się z sumą",IF(AND(B23&lt;&gt;"",WEEKDAY(B23,2)=6,D23&lt;&gt;""),"dzień wolny za to święto - wyznacz w tym okresie","")))</f>
        <v/>
      </c>
    </row>
    <row r="24" spans="1:23">
      <c r="A24" s="15">
        <v>16</v>
      </c>
      <c r="B24" s="10">
        <f>IF(A24&gt;DAY($AA$2),"",DATE(Rok,9,A24))</f>
        <v>46281</v>
      </c>
      <c r="C24" s="15" t="str">
        <f>IF(B24="","",CHOOSE(WEEKDAY(B24,2),"pon","wt","śr","czw","pt","sob","nd"))</f>
        <v>śr</v>
      </c>
      <c r="D24" s="16">
        <f>IF(B24="","",IFERROR(INDEX(SwietaNazwa,MATCH(B24,SwietaData,0)),""))</f>
        <v/>
      </c>
      <c r="E24" s="17"/>
      <c r="F24" s="17"/>
      <c r="G24" s="18">
        <f>IF(OR(E24="",F24=""),"",ROUND(MOD(F24-E24,1)*24,2))</f>
        <v/>
      </c>
      <c r="H24" s="18">
        <f>IF(OR(E24="",F24=""),"",ROUND(24*(MAX(0,MIN(IF(F24&lt;E24,F24+1,F24),NocOd-1+8/24)-MAX(E24,NocOd-1))+MAX(0,MIN(IF(F24&lt;E24,F24+1,F24),NocOd+8/24)-MAX(E24,NocOd))),2))</f>
        <v/>
      </c>
      <c r="I24" s="18">
        <f>IF(G24="","",MAX(0,G24-NormaDoby))</f>
        <v/>
      </c>
      <c r="J24" s="19"/>
      <c r="K24" s="19"/>
      <c r="L24" s="18">
        <f>IF(OR(G24="",B24=""),"",IF(OR(WEEKDAY(B24,2)=7,D24&lt;&gt;""),G24,""))</f>
        <v/>
      </c>
      <c r="M24" s="20"/>
      <c r="N24" s="17"/>
      <c r="O24" s="17"/>
      <c r="P24" s="18">
        <f>IF(OR(N24="",O24=""),"",ROUND(MOD(O24-N24,1)*24,2))</f>
        <v/>
      </c>
      <c r="Q24" s="20"/>
      <c r="R24" s="20"/>
      <c r="S24" s="19"/>
      <c r="T24" s="20"/>
      <c r="U24" s="19"/>
      <c r="V24" s="19"/>
      <c r="W24" s="20">
        <f>IF(B24="","",IF(AND(N(I24)&gt;0,OR(J24&lt;&gt;"",K24&lt;&gt;""),ROUND(N(J24)+N(K24),2)&lt;&gt;ROUND(N(I24),2)),"podział nadgodzin nie zgadza się z sumą",IF(AND(B24&lt;&gt;"",WEEKDAY(B24,2)=6,D24&lt;&gt;""),"dzień wolny za to święto - wyznacz w tym okresie","")))</f>
        <v/>
      </c>
    </row>
    <row r="25" spans="1:23">
      <c r="A25" s="15">
        <v>17</v>
      </c>
      <c r="B25" s="10">
        <f>IF(A25&gt;DAY($AA$2),"",DATE(Rok,9,A25))</f>
        <v>46282</v>
      </c>
      <c r="C25" s="15" t="str">
        <f>IF(B25="","",CHOOSE(WEEKDAY(B25,2),"pon","wt","śr","czw","pt","sob","nd"))</f>
        <v>czw</v>
      </c>
      <c r="D25" s="16">
        <f>IF(B25="","",IFERROR(INDEX(SwietaNazwa,MATCH(B25,SwietaData,0)),""))</f>
        <v/>
      </c>
      <c r="E25" s="17"/>
      <c r="F25" s="17"/>
      <c r="G25" s="18">
        <f>IF(OR(E25="",F25=""),"",ROUND(MOD(F25-E25,1)*24,2))</f>
        <v/>
      </c>
      <c r="H25" s="18">
        <f>IF(OR(E25="",F25=""),"",ROUND(24*(MAX(0,MIN(IF(F25&lt;E25,F25+1,F25),NocOd-1+8/24)-MAX(E25,NocOd-1))+MAX(0,MIN(IF(F25&lt;E25,F25+1,F25),NocOd+8/24)-MAX(E25,NocOd))),2))</f>
        <v/>
      </c>
      <c r="I25" s="18">
        <f>IF(G25="","",MAX(0,G25-NormaDoby))</f>
        <v/>
      </c>
      <c r="J25" s="19"/>
      <c r="K25" s="19"/>
      <c r="L25" s="18">
        <f>IF(OR(G25="",B25=""),"",IF(OR(WEEKDAY(B25,2)=7,D25&lt;&gt;""),G25,""))</f>
        <v/>
      </c>
      <c r="M25" s="20"/>
      <c r="N25" s="17"/>
      <c r="O25" s="17"/>
      <c r="P25" s="18">
        <f>IF(OR(N25="",O25=""),"",ROUND(MOD(O25-N25,1)*24,2))</f>
        <v/>
      </c>
      <c r="Q25" s="20"/>
      <c r="R25" s="20"/>
      <c r="S25" s="19"/>
      <c r="T25" s="20"/>
      <c r="U25" s="19"/>
      <c r="V25" s="19"/>
      <c r="W25" s="20">
        <f>IF(B25="","",IF(AND(N(I25)&gt;0,OR(J25&lt;&gt;"",K25&lt;&gt;""),ROUND(N(J25)+N(K25),2)&lt;&gt;ROUND(N(I25),2)),"podział nadgodzin nie zgadza się z sumą",IF(AND(B25&lt;&gt;"",WEEKDAY(B25,2)=6,D25&lt;&gt;""),"dzień wolny za to święto - wyznacz w tym okresie","")))</f>
        <v/>
      </c>
    </row>
    <row r="26" spans="1:23">
      <c r="A26" s="15">
        <v>18</v>
      </c>
      <c r="B26" s="10">
        <f>IF(A26&gt;DAY($AA$2),"",DATE(Rok,9,A26))</f>
        <v>46283</v>
      </c>
      <c r="C26" s="15" t="str">
        <f>IF(B26="","",CHOOSE(WEEKDAY(B26,2),"pon","wt","śr","czw","pt","sob","nd"))</f>
        <v>pt</v>
      </c>
      <c r="D26" s="16">
        <f>IF(B26="","",IFERROR(INDEX(SwietaNazwa,MATCH(B26,SwietaData,0)),""))</f>
        <v/>
      </c>
      <c r="E26" s="17"/>
      <c r="F26" s="17"/>
      <c r="G26" s="18">
        <f>IF(OR(E26="",F26=""),"",ROUND(MOD(F26-E26,1)*24,2))</f>
        <v/>
      </c>
      <c r="H26" s="18">
        <f>IF(OR(E26="",F26=""),"",ROUND(24*(MAX(0,MIN(IF(F26&lt;E26,F26+1,F26),NocOd-1+8/24)-MAX(E26,NocOd-1))+MAX(0,MIN(IF(F26&lt;E26,F26+1,F26),NocOd+8/24)-MAX(E26,NocOd))),2))</f>
        <v/>
      </c>
      <c r="I26" s="18">
        <f>IF(G26="","",MAX(0,G26-NormaDoby))</f>
        <v/>
      </c>
      <c r="J26" s="19"/>
      <c r="K26" s="19"/>
      <c r="L26" s="18">
        <f>IF(OR(G26="",B26=""),"",IF(OR(WEEKDAY(B26,2)=7,D26&lt;&gt;""),G26,""))</f>
        <v/>
      </c>
      <c r="M26" s="20"/>
      <c r="N26" s="17"/>
      <c r="O26" s="17"/>
      <c r="P26" s="18">
        <f>IF(OR(N26="",O26=""),"",ROUND(MOD(O26-N26,1)*24,2))</f>
        <v/>
      </c>
      <c r="Q26" s="20"/>
      <c r="R26" s="20"/>
      <c r="S26" s="19"/>
      <c r="T26" s="20"/>
      <c r="U26" s="19"/>
      <c r="V26" s="19"/>
      <c r="W26" s="20">
        <f>IF(B26="","",IF(AND(N(I26)&gt;0,OR(J26&lt;&gt;"",K26&lt;&gt;""),ROUND(N(J26)+N(K26),2)&lt;&gt;ROUND(N(I26),2)),"podział nadgodzin nie zgadza się z sumą",IF(AND(B26&lt;&gt;"",WEEKDAY(B26,2)=6,D26&lt;&gt;""),"dzień wolny za to święto - wyznacz w tym okresie","")))</f>
        <v/>
      </c>
    </row>
    <row r="27" spans="1:23">
      <c r="A27" s="15">
        <v>19</v>
      </c>
      <c r="B27" s="10">
        <f>IF(A27&gt;DAY($AA$2),"",DATE(Rok,9,A27))</f>
        <v>46284</v>
      </c>
      <c r="C27" s="15" t="str">
        <f>IF(B27="","",CHOOSE(WEEKDAY(B27,2),"pon","wt","śr","czw","pt","sob","nd"))</f>
        <v>sob</v>
      </c>
      <c r="D27" s="16">
        <f>IF(B27="","",IFERROR(INDEX(SwietaNazwa,MATCH(B27,SwietaData,0)),""))</f>
        <v/>
      </c>
      <c r="E27" s="17"/>
      <c r="F27" s="17"/>
      <c r="G27" s="18">
        <f>IF(OR(E27="",F27=""),"",ROUND(MOD(F27-E27,1)*24,2))</f>
        <v/>
      </c>
      <c r="H27" s="18">
        <f>IF(OR(E27="",F27=""),"",ROUND(24*(MAX(0,MIN(IF(F27&lt;E27,F27+1,F27),NocOd-1+8/24)-MAX(E27,NocOd-1))+MAX(0,MIN(IF(F27&lt;E27,F27+1,F27),NocOd+8/24)-MAX(E27,NocOd))),2))</f>
        <v/>
      </c>
      <c r="I27" s="18">
        <f>IF(G27="","",MAX(0,G27-NormaDoby))</f>
        <v/>
      </c>
      <c r="J27" s="19"/>
      <c r="K27" s="19"/>
      <c r="L27" s="18">
        <f>IF(OR(G27="",B27=""),"",IF(OR(WEEKDAY(B27,2)=7,D27&lt;&gt;""),G27,""))</f>
        <v/>
      </c>
      <c r="M27" s="20"/>
      <c r="N27" s="17"/>
      <c r="O27" s="17"/>
      <c r="P27" s="18">
        <f>IF(OR(N27="",O27=""),"",ROUND(MOD(O27-N27,1)*24,2))</f>
        <v/>
      </c>
      <c r="Q27" s="20"/>
      <c r="R27" s="20"/>
      <c r="S27" s="19"/>
      <c r="T27" s="20"/>
      <c r="U27" s="19"/>
      <c r="V27" s="19"/>
      <c r="W27" s="20">
        <f>IF(B27="","",IF(AND(N(I27)&gt;0,OR(J27&lt;&gt;"",K27&lt;&gt;""),ROUND(N(J27)+N(K27),2)&lt;&gt;ROUND(N(I27),2)),"podział nadgodzin nie zgadza się z sumą",IF(AND(B27&lt;&gt;"",WEEKDAY(B27,2)=6,D27&lt;&gt;""),"dzień wolny za to święto - wyznacz w tym okresie","")))</f>
        <v/>
      </c>
    </row>
    <row r="28" spans="1:23">
      <c r="A28" s="15">
        <v>20</v>
      </c>
      <c r="B28" s="10">
        <f>IF(A28&gt;DAY($AA$2),"",DATE(Rok,9,A28))</f>
        <v>46285</v>
      </c>
      <c r="C28" s="15" t="str">
        <f>IF(B28="","",CHOOSE(WEEKDAY(B28,2),"pon","wt","śr","czw","pt","sob","nd"))</f>
        <v>nd</v>
      </c>
      <c r="D28" s="16">
        <f>IF(B28="","",IFERROR(INDEX(SwietaNazwa,MATCH(B28,SwietaData,0)),""))</f>
        <v/>
      </c>
      <c r="E28" s="17"/>
      <c r="F28" s="17"/>
      <c r="G28" s="18">
        <f>IF(OR(E28="",F28=""),"",ROUND(MOD(F28-E28,1)*24,2))</f>
        <v/>
      </c>
      <c r="H28" s="18">
        <f>IF(OR(E28="",F28=""),"",ROUND(24*(MAX(0,MIN(IF(F28&lt;E28,F28+1,F28),NocOd-1+8/24)-MAX(E28,NocOd-1))+MAX(0,MIN(IF(F28&lt;E28,F28+1,F28),NocOd+8/24)-MAX(E28,NocOd))),2))</f>
        <v/>
      </c>
      <c r="I28" s="18">
        <f>IF(G28="","",MAX(0,G28-NormaDoby))</f>
        <v/>
      </c>
      <c r="J28" s="19"/>
      <c r="K28" s="19"/>
      <c r="L28" s="18">
        <f>IF(OR(G28="",B28=""),"",IF(OR(WEEKDAY(B28,2)=7,D28&lt;&gt;""),G28,""))</f>
        <v/>
      </c>
      <c r="M28" s="20"/>
      <c r="N28" s="17"/>
      <c r="O28" s="17"/>
      <c r="P28" s="18">
        <f>IF(OR(N28="",O28=""),"",ROUND(MOD(O28-N28,1)*24,2))</f>
        <v/>
      </c>
      <c r="Q28" s="20"/>
      <c r="R28" s="20"/>
      <c r="S28" s="19"/>
      <c r="T28" s="20"/>
      <c r="U28" s="19"/>
      <c r="V28" s="19"/>
      <c r="W28" s="20">
        <f>IF(B28="","",IF(AND(N(I28)&gt;0,OR(J28&lt;&gt;"",K28&lt;&gt;""),ROUND(N(J28)+N(K28),2)&lt;&gt;ROUND(N(I28),2)),"podział nadgodzin nie zgadza się z sumą",IF(AND(B28&lt;&gt;"",WEEKDAY(B28,2)=6,D28&lt;&gt;""),"dzień wolny za to święto - wyznacz w tym okresie","")))</f>
        <v/>
      </c>
    </row>
    <row r="29" spans="1:23">
      <c r="A29" s="15">
        <v>21</v>
      </c>
      <c r="B29" s="10">
        <f>IF(A29&gt;DAY($AA$2),"",DATE(Rok,9,A29))</f>
        <v>46286</v>
      </c>
      <c r="C29" s="15" t="str">
        <f>IF(B29="","",CHOOSE(WEEKDAY(B29,2),"pon","wt","śr","czw","pt","sob","nd"))</f>
        <v>pon</v>
      </c>
      <c r="D29" s="16">
        <f>IF(B29="","",IFERROR(INDEX(SwietaNazwa,MATCH(B29,SwietaData,0)),""))</f>
        <v/>
      </c>
      <c r="E29" s="17"/>
      <c r="F29" s="17"/>
      <c r="G29" s="18">
        <f>IF(OR(E29="",F29=""),"",ROUND(MOD(F29-E29,1)*24,2))</f>
        <v/>
      </c>
      <c r="H29" s="18">
        <f>IF(OR(E29="",F29=""),"",ROUND(24*(MAX(0,MIN(IF(F29&lt;E29,F29+1,F29),NocOd-1+8/24)-MAX(E29,NocOd-1))+MAX(0,MIN(IF(F29&lt;E29,F29+1,F29),NocOd+8/24)-MAX(E29,NocOd))),2))</f>
        <v/>
      </c>
      <c r="I29" s="18">
        <f>IF(G29="","",MAX(0,G29-NormaDoby))</f>
        <v/>
      </c>
      <c r="J29" s="19"/>
      <c r="K29" s="19"/>
      <c r="L29" s="18">
        <f>IF(OR(G29="",B29=""),"",IF(OR(WEEKDAY(B29,2)=7,D29&lt;&gt;""),G29,""))</f>
        <v/>
      </c>
      <c r="M29" s="20"/>
      <c r="N29" s="17"/>
      <c r="O29" s="17"/>
      <c r="P29" s="18">
        <f>IF(OR(N29="",O29=""),"",ROUND(MOD(O29-N29,1)*24,2))</f>
        <v/>
      </c>
      <c r="Q29" s="20"/>
      <c r="R29" s="20"/>
      <c r="S29" s="19"/>
      <c r="T29" s="20"/>
      <c r="U29" s="19"/>
      <c r="V29" s="19"/>
      <c r="W29" s="20">
        <f>IF(B29="","",IF(AND(N(I29)&gt;0,OR(J29&lt;&gt;"",K29&lt;&gt;""),ROUND(N(J29)+N(K29),2)&lt;&gt;ROUND(N(I29),2)),"podział nadgodzin nie zgadza się z sumą",IF(AND(B29&lt;&gt;"",WEEKDAY(B29,2)=6,D29&lt;&gt;""),"dzień wolny za to święto - wyznacz w tym okresie","")))</f>
        <v/>
      </c>
    </row>
    <row r="30" spans="1:23">
      <c r="A30" s="15">
        <v>22</v>
      </c>
      <c r="B30" s="10">
        <f>IF(A30&gt;DAY($AA$2),"",DATE(Rok,9,A30))</f>
        <v>46287</v>
      </c>
      <c r="C30" s="15" t="str">
        <f>IF(B30="","",CHOOSE(WEEKDAY(B30,2),"pon","wt","śr","czw","pt","sob","nd"))</f>
        <v>wt</v>
      </c>
      <c r="D30" s="16">
        <f>IF(B30="","",IFERROR(INDEX(SwietaNazwa,MATCH(B30,SwietaData,0)),""))</f>
        <v/>
      </c>
      <c r="E30" s="17"/>
      <c r="F30" s="17"/>
      <c r="G30" s="18">
        <f>IF(OR(E30="",F30=""),"",ROUND(MOD(F30-E30,1)*24,2))</f>
        <v/>
      </c>
      <c r="H30" s="18">
        <f>IF(OR(E30="",F30=""),"",ROUND(24*(MAX(0,MIN(IF(F30&lt;E30,F30+1,F30),NocOd-1+8/24)-MAX(E30,NocOd-1))+MAX(0,MIN(IF(F30&lt;E30,F30+1,F30),NocOd+8/24)-MAX(E30,NocOd))),2))</f>
        <v/>
      </c>
      <c r="I30" s="18">
        <f>IF(G30="","",MAX(0,G30-NormaDoby))</f>
        <v/>
      </c>
      <c r="J30" s="19"/>
      <c r="K30" s="19"/>
      <c r="L30" s="18">
        <f>IF(OR(G30="",B30=""),"",IF(OR(WEEKDAY(B30,2)=7,D30&lt;&gt;""),G30,""))</f>
        <v/>
      </c>
      <c r="M30" s="20"/>
      <c r="N30" s="17"/>
      <c r="O30" s="17"/>
      <c r="P30" s="18">
        <f>IF(OR(N30="",O30=""),"",ROUND(MOD(O30-N30,1)*24,2))</f>
        <v/>
      </c>
      <c r="Q30" s="20"/>
      <c r="R30" s="20"/>
      <c r="S30" s="19"/>
      <c r="T30" s="20"/>
      <c r="U30" s="19"/>
      <c r="V30" s="19"/>
      <c r="W30" s="20">
        <f>IF(B30="","",IF(AND(N(I30)&gt;0,OR(J30&lt;&gt;"",K30&lt;&gt;""),ROUND(N(J30)+N(K30),2)&lt;&gt;ROUND(N(I30),2)),"podział nadgodzin nie zgadza się z sumą",IF(AND(B30&lt;&gt;"",WEEKDAY(B30,2)=6,D30&lt;&gt;""),"dzień wolny za to święto - wyznacz w tym okresie","")))</f>
        <v/>
      </c>
    </row>
    <row r="31" spans="1:23">
      <c r="A31" s="15">
        <v>23</v>
      </c>
      <c r="B31" s="10">
        <f>IF(A31&gt;DAY($AA$2),"",DATE(Rok,9,A31))</f>
        <v>46288</v>
      </c>
      <c r="C31" s="15" t="str">
        <f>IF(B31="","",CHOOSE(WEEKDAY(B31,2),"pon","wt","śr","czw","pt","sob","nd"))</f>
        <v>śr</v>
      </c>
      <c r="D31" s="16">
        <f>IF(B31="","",IFERROR(INDEX(SwietaNazwa,MATCH(B31,SwietaData,0)),""))</f>
        <v/>
      </c>
      <c r="E31" s="17"/>
      <c r="F31" s="17"/>
      <c r="G31" s="18">
        <f>IF(OR(E31="",F31=""),"",ROUND(MOD(F31-E31,1)*24,2))</f>
        <v/>
      </c>
      <c r="H31" s="18">
        <f>IF(OR(E31="",F31=""),"",ROUND(24*(MAX(0,MIN(IF(F31&lt;E31,F31+1,F31),NocOd-1+8/24)-MAX(E31,NocOd-1))+MAX(0,MIN(IF(F31&lt;E31,F31+1,F31),NocOd+8/24)-MAX(E31,NocOd))),2))</f>
        <v/>
      </c>
      <c r="I31" s="18">
        <f>IF(G31="","",MAX(0,G31-NormaDoby))</f>
        <v/>
      </c>
      <c r="J31" s="19"/>
      <c r="K31" s="19"/>
      <c r="L31" s="18">
        <f>IF(OR(G31="",B31=""),"",IF(OR(WEEKDAY(B31,2)=7,D31&lt;&gt;""),G31,""))</f>
        <v/>
      </c>
      <c r="M31" s="20"/>
      <c r="N31" s="17"/>
      <c r="O31" s="17"/>
      <c r="P31" s="18">
        <f>IF(OR(N31="",O31=""),"",ROUND(MOD(O31-N31,1)*24,2))</f>
        <v/>
      </c>
      <c r="Q31" s="20"/>
      <c r="R31" s="20"/>
      <c r="S31" s="19"/>
      <c r="T31" s="20"/>
      <c r="U31" s="19"/>
      <c r="V31" s="19"/>
      <c r="W31" s="20">
        <f>IF(B31="","",IF(AND(N(I31)&gt;0,OR(J31&lt;&gt;"",K31&lt;&gt;""),ROUND(N(J31)+N(K31),2)&lt;&gt;ROUND(N(I31),2)),"podział nadgodzin nie zgadza się z sumą",IF(AND(B31&lt;&gt;"",WEEKDAY(B31,2)=6,D31&lt;&gt;""),"dzień wolny za to święto - wyznacz w tym okresie","")))</f>
        <v/>
      </c>
    </row>
    <row r="32" spans="1:23">
      <c r="A32" s="15">
        <v>24</v>
      </c>
      <c r="B32" s="10">
        <f>IF(A32&gt;DAY($AA$2),"",DATE(Rok,9,A32))</f>
        <v>46289</v>
      </c>
      <c r="C32" s="15" t="str">
        <f>IF(B32="","",CHOOSE(WEEKDAY(B32,2),"pon","wt","śr","czw","pt","sob","nd"))</f>
        <v>czw</v>
      </c>
      <c r="D32" s="16">
        <f>IF(B32="","",IFERROR(INDEX(SwietaNazwa,MATCH(B32,SwietaData,0)),""))</f>
        <v/>
      </c>
      <c r="E32" s="17"/>
      <c r="F32" s="17"/>
      <c r="G32" s="18">
        <f>IF(OR(E32="",F32=""),"",ROUND(MOD(F32-E32,1)*24,2))</f>
        <v/>
      </c>
      <c r="H32" s="18">
        <f>IF(OR(E32="",F32=""),"",ROUND(24*(MAX(0,MIN(IF(F32&lt;E32,F32+1,F32),NocOd-1+8/24)-MAX(E32,NocOd-1))+MAX(0,MIN(IF(F32&lt;E32,F32+1,F32),NocOd+8/24)-MAX(E32,NocOd))),2))</f>
        <v/>
      </c>
      <c r="I32" s="18">
        <f>IF(G32="","",MAX(0,G32-NormaDoby))</f>
        <v/>
      </c>
      <c r="J32" s="19"/>
      <c r="K32" s="19"/>
      <c r="L32" s="18">
        <f>IF(OR(G32="",B32=""),"",IF(OR(WEEKDAY(B32,2)=7,D32&lt;&gt;""),G32,""))</f>
        <v/>
      </c>
      <c r="M32" s="20"/>
      <c r="N32" s="17"/>
      <c r="O32" s="17"/>
      <c r="P32" s="18">
        <f>IF(OR(N32="",O32=""),"",ROUND(MOD(O32-N32,1)*24,2))</f>
        <v/>
      </c>
      <c r="Q32" s="20"/>
      <c r="R32" s="20"/>
      <c r="S32" s="19"/>
      <c r="T32" s="20"/>
      <c r="U32" s="19"/>
      <c r="V32" s="19"/>
      <c r="W32" s="20">
        <f>IF(B32="","",IF(AND(N(I32)&gt;0,OR(J32&lt;&gt;"",K32&lt;&gt;""),ROUND(N(J32)+N(K32),2)&lt;&gt;ROUND(N(I32),2)),"podział nadgodzin nie zgadza się z sumą",IF(AND(B32&lt;&gt;"",WEEKDAY(B32,2)=6,D32&lt;&gt;""),"dzień wolny za to święto - wyznacz w tym okresie","")))</f>
        <v/>
      </c>
    </row>
    <row r="33" spans="1:23">
      <c r="A33" s="15">
        <v>25</v>
      </c>
      <c r="B33" s="10">
        <f>IF(A33&gt;DAY($AA$2),"",DATE(Rok,9,A33))</f>
        <v>46290</v>
      </c>
      <c r="C33" s="15" t="str">
        <f>IF(B33="","",CHOOSE(WEEKDAY(B33,2),"pon","wt","śr","czw","pt","sob","nd"))</f>
        <v>pt</v>
      </c>
      <c r="D33" s="16">
        <f>IF(B33="","",IFERROR(INDEX(SwietaNazwa,MATCH(B33,SwietaData,0)),""))</f>
        <v/>
      </c>
      <c r="E33" s="17"/>
      <c r="F33" s="17"/>
      <c r="G33" s="18">
        <f>IF(OR(E33="",F33=""),"",ROUND(MOD(F33-E33,1)*24,2))</f>
        <v/>
      </c>
      <c r="H33" s="18">
        <f>IF(OR(E33="",F33=""),"",ROUND(24*(MAX(0,MIN(IF(F33&lt;E33,F33+1,F33),NocOd-1+8/24)-MAX(E33,NocOd-1))+MAX(0,MIN(IF(F33&lt;E33,F33+1,F33),NocOd+8/24)-MAX(E33,NocOd))),2))</f>
        <v/>
      </c>
      <c r="I33" s="18">
        <f>IF(G33="","",MAX(0,G33-NormaDoby))</f>
        <v/>
      </c>
      <c r="J33" s="19"/>
      <c r="K33" s="19"/>
      <c r="L33" s="18">
        <f>IF(OR(G33="",B33=""),"",IF(OR(WEEKDAY(B33,2)=7,D33&lt;&gt;""),G33,""))</f>
        <v/>
      </c>
      <c r="M33" s="20"/>
      <c r="N33" s="17"/>
      <c r="O33" s="17"/>
      <c r="P33" s="18">
        <f>IF(OR(N33="",O33=""),"",ROUND(MOD(O33-N33,1)*24,2))</f>
        <v/>
      </c>
      <c r="Q33" s="20"/>
      <c r="R33" s="20"/>
      <c r="S33" s="19"/>
      <c r="T33" s="20"/>
      <c r="U33" s="19"/>
      <c r="V33" s="19"/>
      <c r="W33" s="20">
        <f>IF(B33="","",IF(AND(N(I33)&gt;0,OR(J33&lt;&gt;"",K33&lt;&gt;""),ROUND(N(J33)+N(K33),2)&lt;&gt;ROUND(N(I33),2)),"podział nadgodzin nie zgadza się z sumą",IF(AND(B33&lt;&gt;"",WEEKDAY(B33,2)=6,D33&lt;&gt;""),"dzień wolny za to święto - wyznacz w tym okresie","")))</f>
        <v/>
      </c>
    </row>
    <row r="34" spans="1:23">
      <c r="A34" s="15">
        <v>26</v>
      </c>
      <c r="B34" s="10">
        <f>IF(A34&gt;DAY($AA$2),"",DATE(Rok,9,A34))</f>
        <v>46291</v>
      </c>
      <c r="C34" s="15" t="str">
        <f>IF(B34="","",CHOOSE(WEEKDAY(B34,2),"pon","wt","śr","czw","pt","sob","nd"))</f>
        <v>sob</v>
      </c>
      <c r="D34" s="16">
        <f>IF(B34="","",IFERROR(INDEX(SwietaNazwa,MATCH(B34,SwietaData,0)),""))</f>
        <v/>
      </c>
      <c r="E34" s="17"/>
      <c r="F34" s="17"/>
      <c r="G34" s="18">
        <f>IF(OR(E34="",F34=""),"",ROUND(MOD(F34-E34,1)*24,2))</f>
        <v/>
      </c>
      <c r="H34" s="18">
        <f>IF(OR(E34="",F34=""),"",ROUND(24*(MAX(0,MIN(IF(F34&lt;E34,F34+1,F34),NocOd-1+8/24)-MAX(E34,NocOd-1))+MAX(0,MIN(IF(F34&lt;E34,F34+1,F34),NocOd+8/24)-MAX(E34,NocOd))),2))</f>
        <v/>
      </c>
      <c r="I34" s="18">
        <f>IF(G34="","",MAX(0,G34-NormaDoby))</f>
        <v/>
      </c>
      <c r="J34" s="19"/>
      <c r="K34" s="19"/>
      <c r="L34" s="18">
        <f>IF(OR(G34="",B34=""),"",IF(OR(WEEKDAY(B34,2)=7,D34&lt;&gt;""),G34,""))</f>
        <v/>
      </c>
      <c r="M34" s="20"/>
      <c r="N34" s="17"/>
      <c r="O34" s="17"/>
      <c r="P34" s="18">
        <f>IF(OR(N34="",O34=""),"",ROUND(MOD(O34-N34,1)*24,2))</f>
        <v/>
      </c>
      <c r="Q34" s="20"/>
      <c r="R34" s="20"/>
      <c r="S34" s="19"/>
      <c r="T34" s="20"/>
      <c r="U34" s="19"/>
      <c r="V34" s="19"/>
      <c r="W34" s="20">
        <f>IF(B34="","",IF(AND(N(I34)&gt;0,OR(J34&lt;&gt;"",K34&lt;&gt;""),ROUND(N(J34)+N(K34),2)&lt;&gt;ROUND(N(I34),2)),"podział nadgodzin nie zgadza się z sumą",IF(AND(B34&lt;&gt;"",WEEKDAY(B34,2)=6,D34&lt;&gt;""),"dzień wolny za to święto - wyznacz w tym okresie","")))</f>
        <v/>
      </c>
    </row>
    <row r="35" spans="1:23">
      <c r="A35" s="15">
        <v>27</v>
      </c>
      <c r="B35" s="10">
        <f>IF(A35&gt;DAY($AA$2),"",DATE(Rok,9,A35))</f>
        <v>46292</v>
      </c>
      <c r="C35" s="15" t="str">
        <f>IF(B35="","",CHOOSE(WEEKDAY(B35,2),"pon","wt","śr","czw","pt","sob","nd"))</f>
        <v>nd</v>
      </c>
      <c r="D35" s="16">
        <f>IF(B35="","",IFERROR(INDEX(SwietaNazwa,MATCH(B35,SwietaData,0)),""))</f>
        <v/>
      </c>
      <c r="E35" s="17"/>
      <c r="F35" s="17"/>
      <c r="G35" s="18">
        <f>IF(OR(E35="",F35=""),"",ROUND(MOD(F35-E35,1)*24,2))</f>
        <v/>
      </c>
      <c r="H35" s="18">
        <f>IF(OR(E35="",F35=""),"",ROUND(24*(MAX(0,MIN(IF(F35&lt;E35,F35+1,F35),NocOd-1+8/24)-MAX(E35,NocOd-1))+MAX(0,MIN(IF(F35&lt;E35,F35+1,F35),NocOd+8/24)-MAX(E35,NocOd))),2))</f>
        <v/>
      </c>
      <c r="I35" s="18">
        <f>IF(G35="","",MAX(0,G35-NormaDoby))</f>
        <v/>
      </c>
      <c r="J35" s="19"/>
      <c r="K35" s="19"/>
      <c r="L35" s="18">
        <f>IF(OR(G35="",B35=""),"",IF(OR(WEEKDAY(B35,2)=7,D35&lt;&gt;""),G35,""))</f>
        <v/>
      </c>
      <c r="M35" s="20"/>
      <c r="N35" s="17"/>
      <c r="O35" s="17"/>
      <c r="P35" s="18">
        <f>IF(OR(N35="",O35=""),"",ROUND(MOD(O35-N35,1)*24,2))</f>
        <v/>
      </c>
      <c r="Q35" s="20"/>
      <c r="R35" s="20"/>
      <c r="S35" s="19"/>
      <c r="T35" s="20"/>
      <c r="U35" s="19"/>
      <c r="V35" s="19"/>
      <c r="W35" s="20">
        <f>IF(B35="","",IF(AND(N(I35)&gt;0,OR(J35&lt;&gt;"",K35&lt;&gt;""),ROUND(N(J35)+N(K35),2)&lt;&gt;ROUND(N(I35),2)),"podział nadgodzin nie zgadza się z sumą",IF(AND(B35&lt;&gt;"",WEEKDAY(B35,2)=6,D35&lt;&gt;""),"dzień wolny za to święto - wyznacz w tym okresie","")))</f>
        <v/>
      </c>
    </row>
    <row r="36" spans="1:23">
      <c r="A36" s="15">
        <v>28</v>
      </c>
      <c r="B36" s="10">
        <f>IF(A36&gt;DAY($AA$2),"",DATE(Rok,9,A36))</f>
        <v>46293</v>
      </c>
      <c r="C36" s="15" t="str">
        <f>IF(B36="","",CHOOSE(WEEKDAY(B36,2),"pon","wt","śr","czw","pt","sob","nd"))</f>
        <v>pon</v>
      </c>
      <c r="D36" s="16">
        <f>IF(B36="","",IFERROR(INDEX(SwietaNazwa,MATCH(B36,SwietaData,0)),""))</f>
        <v/>
      </c>
      <c r="E36" s="17"/>
      <c r="F36" s="17"/>
      <c r="G36" s="18">
        <f>IF(OR(E36="",F36=""),"",ROUND(MOD(F36-E36,1)*24,2))</f>
        <v/>
      </c>
      <c r="H36" s="18">
        <f>IF(OR(E36="",F36=""),"",ROUND(24*(MAX(0,MIN(IF(F36&lt;E36,F36+1,F36),NocOd-1+8/24)-MAX(E36,NocOd-1))+MAX(0,MIN(IF(F36&lt;E36,F36+1,F36),NocOd+8/24)-MAX(E36,NocOd))),2))</f>
        <v/>
      </c>
      <c r="I36" s="18">
        <f>IF(G36="","",MAX(0,G36-NormaDoby))</f>
        <v/>
      </c>
      <c r="J36" s="19"/>
      <c r="K36" s="19"/>
      <c r="L36" s="18">
        <f>IF(OR(G36="",B36=""),"",IF(OR(WEEKDAY(B36,2)=7,D36&lt;&gt;""),G36,""))</f>
        <v/>
      </c>
      <c r="M36" s="20"/>
      <c r="N36" s="17"/>
      <c r="O36" s="17"/>
      <c r="P36" s="18">
        <f>IF(OR(N36="",O36=""),"",ROUND(MOD(O36-N36,1)*24,2))</f>
        <v/>
      </c>
      <c r="Q36" s="20"/>
      <c r="R36" s="20"/>
      <c r="S36" s="19"/>
      <c r="T36" s="20"/>
      <c r="U36" s="19"/>
      <c r="V36" s="19"/>
      <c r="W36" s="20">
        <f>IF(B36="","",IF(AND(N(I36)&gt;0,OR(J36&lt;&gt;"",K36&lt;&gt;""),ROUND(N(J36)+N(K36),2)&lt;&gt;ROUND(N(I36),2)),"podział nadgodzin nie zgadza się z sumą",IF(AND(B36&lt;&gt;"",WEEKDAY(B36,2)=6,D36&lt;&gt;""),"dzień wolny za to święto - wyznacz w tym okresie","")))</f>
        <v/>
      </c>
    </row>
    <row r="37" spans="1:23">
      <c r="A37" s="15">
        <v>29</v>
      </c>
      <c r="B37" s="10">
        <f>IF(A37&gt;DAY($AA$2),"",DATE(Rok,9,A37))</f>
        <v>46294</v>
      </c>
      <c r="C37" s="15" t="str">
        <f>IF(B37="","",CHOOSE(WEEKDAY(B37,2),"pon","wt","śr","czw","pt","sob","nd"))</f>
        <v>wt</v>
      </c>
      <c r="D37" s="16">
        <f>IF(B37="","",IFERROR(INDEX(SwietaNazwa,MATCH(B37,SwietaData,0)),""))</f>
        <v/>
      </c>
      <c r="E37" s="17"/>
      <c r="F37" s="17"/>
      <c r="G37" s="18">
        <f>IF(OR(E37="",F37=""),"",ROUND(MOD(F37-E37,1)*24,2))</f>
        <v/>
      </c>
      <c r="H37" s="18">
        <f>IF(OR(E37="",F37=""),"",ROUND(24*(MAX(0,MIN(IF(F37&lt;E37,F37+1,F37),NocOd-1+8/24)-MAX(E37,NocOd-1))+MAX(0,MIN(IF(F37&lt;E37,F37+1,F37),NocOd+8/24)-MAX(E37,NocOd))),2))</f>
        <v/>
      </c>
      <c r="I37" s="18">
        <f>IF(G37="","",MAX(0,G37-NormaDoby))</f>
        <v/>
      </c>
      <c r="J37" s="19"/>
      <c r="K37" s="19"/>
      <c r="L37" s="18">
        <f>IF(OR(G37="",B37=""),"",IF(OR(WEEKDAY(B37,2)=7,D37&lt;&gt;""),G37,""))</f>
        <v/>
      </c>
      <c r="M37" s="20"/>
      <c r="N37" s="17"/>
      <c r="O37" s="17"/>
      <c r="P37" s="18">
        <f>IF(OR(N37="",O37=""),"",ROUND(MOD(O37-N37,1)*24,2))</f>
        <v/>
      </c>
      <c r="Q37" s="20"/>
      <c r="R37" s="20"/>
      <c r="S37" s="19"/>
      <c r="T37" s="20"/>
      <c r="U37" s="19"/>
      <c r="V37" s="19"/>
      <c r="W37" s="20">
        <f>IF(B37="","",IF(AND(N(I37)&gt;0,OR(J37&lt;&gt;"",K37&lt;&gt;""),ROUND(N(J37)+N(K37),2)&lt;&gt;ROUND(N(I37),2)),"podział nadgodzin nie zgadza się z sumą",IF(AND(B37&lt;&gt;"",WEEKDAY(B37,2)=6,D37&lt;&gt;""),"dzień wolny za to święto - wyznacz w tym okresie","")))</f>
        <v/>
      </c>
    </row>
    <row r="38" spans="1:23">
      <c r="A38" s="15">
        <v>30</v>
      </c>
      <c r="B38" s="10">
        <f>IF(A38&gt;DAY($AA$2),"",DATE(Rok,9,A38))</f>
        <v>46295</v>
      </c>
      <c r="C38" s="15" t="str">
        <f>IF(B38="","",CHOOSE(WEEKDAY(B38,2),"pon","wt","śr","czw","pt","sob","nd"))</f>
        <v>śr</v>
      </c>
      <c r="D38" s="16">
        <f>IF(B38="","",IFERROR(INDEX(SwietaNazwa,MATCH(B38,SwietaData,0)),""))</f>
        <v/>
      </c>
      <c r="E38" s="17"/>
      <c r="F38" s="17"/>
      <c r="G38" s="18">
        <f>IF(OR(E38="",F38=""),"",ROUND(MOD(F38-E38,1)*24,2))</f>
        <v/>
      </c>
      <c r="H38" s="18">
        <f>IF(OR(E38="",F38=""),"",ROUND(24*(MAX(0,MIN(IF(F38&lt;E38,F38+1,F38),NocOd-1+8/24)-MAX(E38,NocOd-1))+MAX(0,MIN(IF(F38&lt;E38,F38+1,F38),NocOd+8/24)-MAX(E38,NocOd))),2))</f>
        <v/>
      </c>
      <c r="I38" s="18">
        <f>IF(G38="","",MAX(0,G38-NormaDoby))</f>
        <v/>
      </c>
      <c r="J38" s="19"/>
      <c r="K38" s="19"/>
      <c r="L38" s="18">
        <f>IF(OR(G38="",B38=""),"",IF(OR(WEEKDAY(B38,2)=7,D38&lt;&gt;""),G38,""))</f>
        <v/>
      </c>
      <c r="M38" s="20"/>
      <c r="N38" s="17"/>
      <c r="O38" s="17"/>
      <c r="P38" s="18">
        <f>IF(OR(N38="",O38=""),"",ROUND(MOD(O38-N38,1)*24,2))</f>
        <v/>
      </c>
      <c r="Q38" s="20"/>
      <c r="R38" s="20"/>
      <c r="S38" s="19"/>
      <c r="T38" s="20"/>
      <c r="U38" s="19"/>
      <c r="V38" s="19"/>
      <c r="W38" s="20">
        <f>IF(B38="","",IF(AND(N(I38)&gt;0,OR(J38&lt;&gt;"",K38&lt;&gt;""),ROUND(N(J38)+N(K38),2)&lt;&gt;ROUND(N(I38),2)),"podział nadgodzin nie zgadza się z sumą",IF(AND(B38&lt;&gt;"",WEEKDAY(B38,2)=6,D38&lt;&gt;""),"dzień wolny za to święto - wyznacz w tym okresie","")))</f>
        <v/>
      </c>
    </row>
    <row r="39" spans="1:23">
      <c r="A39" s="15">
        <v>31</v>
      </c>
      <c r="B39" s="10">
        <f>IF(A39&gt;DAY($AA$2),"",DATE(Rok,9,A39))</f>
        <v/>
      </c>
      <c r="C39" s="15">
        <f>IF(B39="","",CHOOSE(WEEKDAY(B39,2),"pon","wt","śr","czw","pt","sob","nd"))</f>
        <v/>
      </c>
      <c r="D39" s="16">
        <f>IF(B39="","",IFERROR(INDEX(SwietaNazwa,MATCH(B39,SwietaData,0)),""))</f>
        <v/>
      </c>
      <c r="E39" s="17"/>
      <c r="F39" s="17"/>
      <c r="G39" s="18">
        <f>IF(OR(E39="",F39=""),"",ROUND(MOD(F39-E39,1)*24,2))</f>
        <v/>
      </c>
      <c r="H39" s="18">
        <f>IF(OR(E39="",F39=""),"",ROUND(24*(MAX(0,MIN(IF(F39&lt;E39,F39+1,F39),NocOd-1+8/24)-MAX(E39,NocOd-1))+MAX(0,MIN(IF(F39&lt;E39,F39+1,F39),NocOd+8/24)-MAX(E39,NocOd))),2))</f>
        <v/>
      </c>
      <c r="I39" s="18">
        <f>IF(G39="","",MAX(0,G39-NormaDoby))</f>
        <v/>
      </c>
      <c r="J39" s="19"/>
      <c r="K39" s="19"/>
      <c r="L39" s="18">
        <f>IF(OR(G39="",B39=""),"",IF(OR(WEEKDAY(B39,2)=7,D39&lt;&gt;""),G39,""))</f>
        <v/>
      </c>
      <c r="M39" s="20"/>
      <c r="N39" s="17"/>
      <c r="O39" s="17"/>
      <c r="P39" s="18">
        <f>IF(OR(N39="",O39=""),"",ROUND(MOD(O39-N39,1)*24,2))</f>
        <v/>
      </c>
      <c r="Q39" s="20"/>
      <c r="R39" s="20"/>
      <c r="S39" s="19"/>
      <c r="T39" s="20"/>
      <c r="U39" s="19"/>
      <c r="V39" s="19"/>
      <c r="W39" s="20">
        <f>IF(B39="","",IF(AND(N(I39)&gt;0,OR(J39&lt;&gt;"",K39&lt;&gt;""),ROUND(N(J39)+N(K39),2)&lt;&gt;ROUND(N(I39),2)),"podział nadgodzin nie zgadza się z sumą",IF(AND(B39&lt;&gt;"",WEEKDAY(B39,2)=6,D39&lt;&gt;""),"dzień wolny za to święto - wyznacz w tym okresie","")))</f>
        <v/>
      </c>
    </row>
    <row r="40" spans="1:23">
      <c r="A40" s="21" t="s">
        <v>61</v>
      </c>
      <c r="B40" s="21"/>
      <c r="C40" s="21"/>
      <c r="D40" s="21"/>
      <c r="E40" s="21"/>
      <c r="F40" s="21"/>
      <c r="G40" s="22">
        <f>SUM(G9:G39)</f>
        <v>0</v>
      </c>
      <c r="H40" s="22">
        <f>SUM(H9:H39)</f>
        <v>0</v>
      </c>
      <c r="I40" s="22">
        <f>SUM(I9:I39)</f>
        <v>0</v>
      </c>
      <c r="J40" s="22">
        <f>SUM(J9:J39)</f>
        <v>0</v>
      </c>
      <c r="K40" s="22">
        <f>SUM(K9:K39)</f>
        <v>0</v>
      </c>
      <c r="L40" s="22">
        <f>SUM(L9:L39)</f>
        <v>0</v>
      </c>
      <c r="M40" s="23">
        <f>COUNTA(M9:M39)</f>
        <v>0</v>
      </c>
      <c r="N40" s="21"/>
      <c r="O40" s="21"/>
      <c r="P40" s="22">
        <f>SUM(P9:P39)</f>
        <v>0</v>
      </c>
      <c r="Q40" s="21"/>
      <c r="R40" s="23">
        <f>COUNTA(R9:R39)</f>
        <v>0</v>
      </c>
      <c r="S40" s="22">
        <f>SUM(S9:S39)</f>
        <v>0</v>
      </c>
      <c r="T40" s="23">
        <f>COUNTA(T9:T39)</f>
        <v>0</v>
      </c>
      <c r="U40" s="22">
        <f>SUM(U9:U39)</f>
        <v>0</v>
      </c>
      <c r="V40" s="22">
        <f>SUM(V9:V39)</f>
        <v>0</v>
      </c>
      <c r="W40" s="21"/>
    </row>
    <row r="41" spans="1:23" ht="24" customHeight="1">
      <c r="A41" s="4" t="s">
        <v>62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>
      <c r="A42" s="5" t="s">
        <v>63</v>
      </c>
    </row>
    <row r="43" spans="1:23" ht="24" customHeight="1">
      <c r="A43" s="24" t="s">
        <v>64</v>
      </c>
      <c r="B43" s="24"/>
      <c r="C43" s="24"/>
      <c r="D43" s="24"/>
      <c r="E43" s="24"/>
      <c r="F43" s="24"/>
      <c r="G43" s="18">
        <f>W2</f>
        <v>176</v>
      </c>
      <c r="I43" s="24" t="s">
        <v>70</v>
      </c>
      <c r="J43" s="24"/>
      <c r="K43" s="24"/>
      <c r="L43" s="24"/>
      <c r="M43" s="24"/>
      <c r="N43" s="24"/>
      <c r="O43" s="24"/>
      <c r="P43" s="18">
        <f>MAX(0,G40-G45-I40)</f>
        <v>0</v>
      </c>
    </row>
    <row r="44" spans="1:23">
      <c r="A44" s="24" t="s">
        <v>65</v>
      </c>
      <c r="B44" s="24"/>
      <c r="C44" s="24"/>
      <c r="D44" s="24"/>
      <c r="E44" s="24"/>
      <c r="F44" s="24"/>
      <c r="G44" s="25">
        <f>S40+U40</f>
        <v>0</v>
      </c>
      <c r="I44" s="24" t="s">
        <v>71</v>
      </c>
      <c r="J44" s="24"/>
      <c r="K44" s="24"/>
      <c r="L44" s="24"/>
      <c r="M44" s="24"/>
      <c r="N44" s="24"/>
      <c r="O44" s="24"/>
      <c r="P44" s="26">
        <f>COUNTIF(R9:R39,"UW")+COUNTIF(R9:R39,"UŻ")</f>
        <v>0</v>
      </c>
    </row>
    <row r="45" spans="1:23">
      <c r="A45" s="24" t="s">
        <v>66</v>
      </c>
      <c r="B45" s="24"/>
      <c r="C45" s="24"/>
      <c r="D45" s="24"/>
      <c r="E45" s="24"/>
      <c r="F45" s="24"/>
      <c r="G45" s="18">
        <f>MAX(0,W2-G44)</f>
        <v>176</v>
      </c>
      <c r="I45" s="24" t="s">
        <v>72</v>
      </c>
      <c r="J45" s="24"/>
      <c r="K45" s="24"/>
      <c r="L45" s="24"/>
      <c r="M45" s="24"/>
      <c r="N45" s="24"/>
      <c r="O45" s="24"/>
      <c r="P45" s="26">
        <f>COUNTIF(R9:R39,"UŻ")</f>
        <v>0</v>
      </c>
    </row>
    <row r="46" spans="1:23">
      <c r="A46" s="24" t="s">
        <v>67</v>
      </c>
      <c r="B46" s="24"/>
      <c r="C46" s="24"/>
      <c r="D46" s="24"/>
      <c r="E46" s="24"/>
      <c r="F46" s="24"/>
      <c r="G46" s="18">
        <f>G40</f>
        <v>0</v>
      </c>
      <c r="I46" s="24" t="s">
        <v>73</v>
      </c>
      <c r="J46" s="24"/>
      <c r="K46" s="24"/>
      <c r="L46" s="24"/>
      <c r="M46" s="24"/>
      <c r="N46" s="24"/>
      <c r="O46" s="24"/>
      <c r="P46" s="26">
        <f>COUNTIF(R9:R39,"CH")</f>
        <v>0</v>
      </c>
    </row>
    <row r="47" spans="1:23">
      <c r="A47" s="24" t="s">
        <v>41</v>
      </c>
      <c r="B47" s="24"/>
      <c r="C47" s="24"/>
      <c r="D47" s="24"/>
      <c r="E47" s="24"/>
      <c r="F47" s="24"/>
      <c r="G47" s="18">
        <f>H40</f>
        <v>0</v>
      </c>
      <c r="I47" s="24" t="s">
        <v>74</v>
      </c>
      <c r="J47" s="24"/>
      <c r="K47" s="24"/>
      <c r="L47" s="24"/>
      <c r="M47" s="24"/>
      <c r="N47" s="24"/>
      <c r="O47" s="24"/>
      <c r="P47" s="18">
        <f>P40</f>
        <v>0</v>
      </c>
    </row>
    <row r="48" spans="1:23">
      <c r="A48" s="24" t="s">
        <v>68</v>
      </c>
      <c r="B48" s="24"/>
      <c r="C48" s="24"/>
      <c r="D48" s="24"/>
      <c r="E48" s="24"/>
      <c r="F48" s="24"/>
      <c r="G48" s="18">
        <f>I40</f>
        <v>0</v>
      </c>
      <c r="I48" s="24" t="s">
        <v>75</v>
      </c>
      <c r="J48" s="24"/>
      <c r="K48" s="24"/>
      <c r="L48" s="24"/>
      <c r="M48" s="24"/>
      <c r="N48" s="24"/>
      <c r="O48" s="24"/>
      <c r="P48" s="18">
        <f>V40</f>
        <v>0</v>
      </c>
    </row>
    <row r="49" spans="1:23">
      <c r="A49" s="24" t="s">
        <v>69</v>
      </c>
      <c r="B49" s="24"/>
      <c r="C49" s="24"/>
      <c r="D49" s="24"/>
      <c r="E49" s="24"/>
      <c r="F49" s="24"/>
      <c r="G49" s="18">
        <f>J40</f>
        <v>0</v>
      </c>
      <c r="H49" s="18">
        <f>K40</f>
        <v>0</v>
      </c>
    </row>
    <row r="50" spans="1:23">
      <c r="A50" s="4" t="s">
        <v>76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4" t="s">
        <v>77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6" customHeight="1">
      <c r="A52" s="27" t="s">
        <v>78</v>
      </c>
      <c r="B52" s="27"/>
      <c r="C52" s="27"/>
      <c r="D52" s="27"/>
      <c r="E52" s="27"/>
      <c r="F52" s="27"/>
      <c r="G52" s="27"/>
      <c r="H52" s="27"/>
      <c r="I52" s="27" t="s">
        <v>79</v>
      </c>
      <c r="J52" s="27"/>
      <c r="K52" s="27"/>
      <c r="L52" s="27"/>
      <c r="M52" s="27"/>
      <c r="N52" s="27"/>
      <c r="O52" s="27"/>
      <c r="P52" s="27"/>
      <c r="Q52" s="28" t="s">
        <v>80</v>
      </c>
      <c r="R52" s="28"/>
      <c r="S52" s="28"/>
      <c r="T52" s="28"/>
      <c r="U52" s="28"/>
      <c r="V52" s="28"/>
      <c r="W52" s="28"/>
    </row>
  </sheetData>
  <sheetProtection sheet="1" objects="1" scenarios="1" formatColumns="0" formatRows="0"/>
  <mergeCells count="26">
    <mergeCell ref="S2:V2"/>
    <mergeCell ref="S3:V3"/>
    <mergeCell ref="E7:H7"/>
    <mergeCell ref="I7:K7"/>
    <mergeCell ref="N7:Q7"/>
    <mergeCell ref="R7:V7"/>
    <mergeCell ref="A40:F40"/>
    <mergeCell ref="A41:W41"/>
    <mergeCell ref="A43:F43"/>
    <mergeCell ref="A44:F44"/>
    <mergeCell ref="A45:F45"/>
    <mergeCell ref="A46:F46"/>
    <mergeCell ref="A47:F47"/>
    <mergeCell ref="A48:F48"/>
    <mergeCell ref="A49:F49"/>
    <mergeCell ref="I43:O43"/>
    <mergeCell ref="I44:O44"/>
    <mergeCell ref="I45:O45"/>
    <mergeCell ref="I46:O46"/>
    <mergeCell ref="I47:O47"/>
    <mergeCell ref="I48:O48"/>
    <mergeCell ref="A50:W50"/>
    <mergeCell ref="A51:W51"/>
    <mergeCell ref="A52:H52"/>
    <mergeCell ref="I52:P52"/>
    <mergeCell ref="Q52:W52"/>
  </mergeCells>
  <conditionalFormatting sqref="A9:W39">
    <cfRule type="expression" dxfId="0" priority="1" stopIfTrue="1">
      <formula>$B9=""</formula>
    </cfRule>
    <cfRule type="expression" dxfId="4" priority="7">
      <formula>AND($B9&lt;&gt;"",OR(WEEKDAY($B9,2)=7,$D9&lt;&gt;""))</formula>
    </cfRule>
    <cfRule type="expression" dxfId="5" priority="8">
      <formula>AND($B9&lt;&gt;"",WEEKDAY($B9,2)=6)</formula>
    </cfRule>
  </conditionalFormatting>
  <conditionalFormatting sqref="D9:D39">
    <cfRule type="expression" dxfId="3" priority="6">
      <formula>AND($B9&lt;&gt;"",WEEKDAY($B9,2)=6,$D9&lt;&gt;"")</formula>
    </cfRule>
  </conditionalFormatting>
  <conditionalFormatting sqref="E10:E39">
    <cfRule type="expression" dxfId="2" priority="5">
      <formula>AND($B10&lt;&gt;"",$B9&lt;&gt;"",$E10&lt;&gt;"",$E9&lt;&gt;"",$F9&lt;&gt;"",ROUND((($B10+$E10)-($B9+$F9+IF($F9&lt;$E9,1,0)))*1440,0)&lt;660)</formula>
    </cfRule>
  </conditionalFormatting>
  <conditionalFormatting sqref="E9:F39">
    <cfRule type="expression" dxfId="2" priority="3">
      <formula>OR(AND($E9&lt;&gt;"",$F9=""),AND($E9="",$F9&lt;&gt;""))</formula>
    </cfRule>
  </conditionalFormatting>
  <conditionalFormatting sqref="E9:F39 M9:M39 R9:R39">
    <cfRule type="expression" dxfId="2" priority="4">
      <formula>AND($E9&lt;&gt;"",$F9&lt;&gt;"",OR($M9&lt;&gt;"",$R9&lt;&gt;""))</formula>
    </cfRule>
  </conditionalFormatting>
  <conditionalFormatting sqref="I9:K39">
    <cfRule type="expression" dxfId="1" priority="2">
      <formula>AND(N($I9)&gt;0,OR($J9&lt;&gt;"",$K9&lt;&gt;""),ROUND(N($J9)+N($K9),2)&lt;&gt;ROUND(N($I9),2))</formula>
    </cfRule>
  </conditionalFormatting>
  <dataValidations count="4">
    <dataValidation type="time" allowBlank="1" showInputMessage="1" showErrorMessage="1" errorTitle="Godzina" error="Wpisz godzinę od 0:00 do 23:59, np. 7:00." sqref="E9:F39 N9:O39">
      <formula1>0</formula1>
      <formula2>0.999988425925926</formula2>
    </dataValidation>
    <dataValidation type="list" errorStyle="information" allowBlank="1" showInputMessage="1" showErrorMessage="1" errorTitle="Spoza listy" error="Wpis spoza listy. Możesz go zostawić." sqref="M9:M39">
      <formula1>"W5,WN,WŚ,ND"</formula1>
    </dataValidation>
    <dataValidation type="list" errorStyle="information" allowBlank="1" showInputMessage="1" showErrorMessage="1" errorTitle="Spoza listy" error="Wpis spoza listy. Możesz go zostawić." sqref="R9:R39">
      <formula1>"UW,UŻ,CH,OP,UB,UO"</formula1>
    </dataValidation>
    <dataValidation type="list" errorStyle="information" allowBlank="1" showInputMessage="1" showErrorMessage="1" errorTitle="Spoza listy" error="Wpis spoza listy. Możesz go zostawić." sqref="T9:T39">
      <formula1>"art. 188,sprawy osobiste,siła wyższa,inne"</formula1>
    </dataValidation>
  </dataValidations>
  <pageMargins left="0.197" right="0.197" top="0.197" bottom="0.197" header="0.3" footer="0.3"/>
  <pageSetup paperSize="9" orientation="landscape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2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4.7109375" customWidth="1"/>
    <col min="2" max="2" width="9.7109375" customWidth="1"/>
    <col min="3" max="3" width="5.7109375" customWidth="1"/>
    <col min="4" max="4" width="14.7109375" customWidth="1"/>
    <col min="5" max="6" width="8.7109375" customWidth="1"/>
    <col min="7" max="16" width="7.7109375" customWidth="1"/>
    <col min="17" max="17" width="12.7109375" customWidth="1"/>
    <col min="18" max="18" width="7.7109375" customWidth="1"/>
    <col min="19" max="19" width="6.7109375" customWidth="1"/>
    <col min="20" max="20" width="10.7109375" customWidth="1"/>
    <col min="21" max="21" width="6.7109375" customWidth="1"/>
    <col min="22" max="22" width="7.7109375" customWidth="1"/>
    <col min="23" max="23" width="22.7109375" customWidth="1"/>
    <col min="27" max="27" width="10.7109375" hidden="1" customWidth="1"/>
  </cols>
  <sheetData>
    <row r="1" spans="1:27">
      <c r="A1" s="3" t="s">
        <v>31</v>
      </c>
      <c r="AA1" s="10">
        <f>DATE(Rok,10,1)</f>
        <v>46296</v>
      </c>
    </row>
    <row r="2" spans="1:27">
      <c r="A2" t="str">
        <f>"Miesiąc: "&amp;"październik"&amp;" "&amp;Rok</f>
        <v>Miesiąc: październik 2026</v>
      </c>
      <c r="S2" s="11" t="s">
        <v>32</v>
      </c>
      <c r="T2" s="11"/>
      <c r="U2" s="11"/>
      <c r="V2" s="11"/>
      <c r="W2" s="12">
        <f>ROUND(Etat*8*(NETWORKDAYS(AA1,AA2,SwietaData)-SUMPRODUCT((SwietaData&gt;=AA1)*(SwietaData&lt;=AA2)*(WEEKDAY(SwietaData,2)=6))),2)</f>
        <v>176</v>
      </c>
      <c r="AA2" s="10">
        <f>EOMONTH(AA1,0)</f>
        <v>46326</v>
      </c>
    </row>
    <row r="3" spans="1:27">
      <c r="A3" t="str">
        <f>"Pracownik: "&amp;Pracownik</f>
        <v>Pracownik: </v>
      </c>
      <c r="G3" t="str">
        <f>"Stanowisko: "&amp;Stanowisko</f>
        <v>Stanowisko: </v>
      </c>
      <c r="S3" s="11" t="s">
        <v>33</v>
      </c>
      <c r="T3" s="11"/>
      <c r="U3" s="11"/>
      <c r="V3" s="11"/>
      <c r="W3" s="13">
        <f>IF(Etat&gt;0,W2/(8*Etat),"")</f>
        <v>22.0</v>
      </c>
    </row>
    <row r="4" spans="1:27">
      <c r="A4" t="str">
        <f>"Pracodawca: "&amp;Pracodawca</f>
        <v>Pracodawca: </v>
      </c>
      <c r="G4" t="str">
        <f>"Etat: "&amp;ROUND(Etat,2)&amp;"   Rozkład: "&amp;Rozklad</f>
        <v>Etat: 1   Rozkład: </v>
      </c>
    </row>
    <row r="5" spans="1:27">
      <c r="A5" t="str">
        <f>"Okres rozliczeniowy: "&amp;Okres&amp;"   Pora nocna: "&amp;RIGHT("0"&amp;INT(ROUND((NocOd)*1440,0)/60),2)&amp;":"&amp;RIGHT("0"&amp;MOD(ROUND((NocOd)*1440,0),60),2)&amp;"-"&amp;RIGHT("0"&amp;INT(ROUND((MOD(NocOd+8/24,1))*1440,0)/60),2)&amp;":"&amp;RIGHT("0"&amp;MOD(ROUND((MOD(NocOd+8/24,1))*1440,0),60),2)</f>
        <v>Okres rozliczeniowy: 1 miesiąc   Pora nocna: 22:00-06:00</v>
      </c>
    </row>
    <row r="7" spans="1:27">
      <c r="A7" s="14"/>
      <c r="B7" s="14"/>
      <c r="C7" s="14"/>
      <c r="D7" s="14"/>
      <c r="E7" s="14" t="s">
        <v>57</v>
      </c>
      <c r="F7" s="14"/>
      <c r="G7" s="14"/>
      <c r="H7" s="14"/>
      <c r="I7" s="14" t="s">
        <v>58</v>
      </c>
      <c r="J7" s="14"/>
      <c r="K7" s="14"/>
      <c r="L7" s="14"/>
      <c r="M7" s="14"/>
      <c r="N7" s="14" t="s">
        <v>59</v>
      </c>
      <c r="O7" s="14"/>
      <c r="P7" s="14"/>
      <c r="Q7" s="14"/>
      <c r="R7" s="14" t="s">
        <v>60</v>
      </c>
      <c r="S7" s="14"/>
      <c r="T7" s="14"/>
      <c r="U7" s="14"/>
      <c r="V7" s="14"/>
      <c r="W7" s="14"/>
    </row>
    <row r="8" spans="1:27" ht="58" customHeight="1">
      <c r="A8" s="14" t="s">
        <v>34</v>
      </c>
      <c r="B8" s="14" t="s">
        <v>35</v>
      </c>
      <c r="C8" s="14" t="s">
        <v>36</v>
      </c>
      <c r="D8" s="14" t="s">
        <v>37</v>
      </c>
      <c r="E8" s="14" t="s">
        <v>38</v>
      </c>
      <c r="F8" s="14" t="s">
        <v>39</v>
      </c>
      <c r="G8" s="14" t="s">
        <v>40</v>
      </c>
      <c r="H8" s="14" t="s">
        <v>41</v>
      </c>
      <c r="I8" s="14" t="s">
        <v>42</v>
      </c>
      <c r="J8" s="14" t="s">
        <v>43</v>
      </c>
      <c r="K8" s="14" t="s">
        <v>44</v>
      </c>
      <c r="L8" s="14" t="s">
        <v>45</v>
      </c>
      <c r="M8" s="14" t="s">
        <v>46</v>
      </c>
      <c r="N8" s="14" t="s">
        <v>47</v>
      </c>
      <c r="O8" s="14" t="s">
        <v>48</v>
      </c>
      <c r="P8" s="14" t="s">
        <v>49</v>
      </c>
      <c r="Q8" s="14" t="s">
        <v>50</v>
      </c>
      <c r="R8" s="14" t="s">
        <v>51</v>
      </c>
      <c r="S8" s="14" t="s">
        <v>52</v>
      </c>
      <c r="T8" s="14" t="s">
        <v>53</v>
      </c>
      <c r="U8" s="14" t="s">
        <v>54</v>
      </c>
      <c r="V8" s="14" t="s">
        <v>55</v>
      </c>
      <c r="W8" s="14" t="s">
        <v>56</v>
      </c>
    </row>
    <row r="9" spans="1:27">
      <c r="A9" s="15">
        <v>1</v>
      </c>
      <c r="B9" s="10">
        <f>IF(A9&gt;DAY($AA$2),"",DATE(Rok,10,A9))</f>
        <v>46296</v>
      </c>
      <c r="C9" s="15" t="str">
        <f>IF(B9="","",CHOOSE(WEEKDAY(B9,2),"pon","wt","śr","czw","pt","sob","nd"))</f>
        <v>czw</v>
      </c>
      <c r="D9" s="16">
        <f>IF(B9="","",IFERROR(INDEX(SwietaNazwa,MATCH(B9,SwietaData,0)),""))</f>
        <v/>
      </c>
      <c r="E9" s="17"/>
      <c r="F9" s="17"/>
      <c r="G9" s="18">
        <f>IF(OR(E9="",F9=""),"",ROUND(MOD(F9-E9,1)*24,2))</f>
        <v/>
      </c>
      <c r="H9" s="18">
        <f>IF(OR(E9="",F9=""),"",ROUND(24*(MAX(0,MIN(IF(F9&lt;E9,F9+1,F9),NocOd-1+8/24)-MAX(E9,NocOd-1))+MAX(0,MIN(IF(F9&lt;E9,F9+1,F9),NocOd+8/24)-MAX(E9,NocOd))),2))</f>
        <v/>
      </c>
      <c r="I9" s="18">
        <f>IF(G9="","",MAX(0,G9-NormaDoby))</f>
        <v/>
      </c>
      <c r="J9" s="19"/>
      <c r="K9" s="19"/>
      <c r="L9" s="18">
        <f>IF(OR(G9="",B9=""),"",IF(OR(WEEKDAY(B9,2)=7,D9&lt;&gt;""),G9,""))</f>
        <v/>
      </c>
      <c r="M9" s="20"/>
      <c r="N9" s="17"/>
      <c r="O9" s="17"/>
      <c r="P9" s="18">
        <f>IF(OR(N9="",O9=""),"",ROUND(MOD(O9-N9,1)*24,2))</f>
        <v/>
      </c>
      <c r="Q9" s="20"/>
      <c r="R9" s="20"/>
      <c r="S9" s="19"/>
      <c r="T9" s="20"/>
      <c r="U9" s="19"/>
      <c r="V9" s="19"/>
      <c r="W9" s="20">
        <f>IF(B9="","",IF(AND(N(I9)&gt;0,OR(J9&lt;&gt;"",K9&lt;&gt;""),ROUND(N(J9)+N(K9),2)&lt;&gt;ROUND(N(I9),2)),"podział nadgodzin nie zgadza się z sumą",IF(AND(B9&lt;&gt;"",WEEKDAY(B9,2)=6,D9&lt;&gt;""),"dzień wolny za to święto - wyznacz w tym okresie","")))</f>
        <v/>
      </c>
    </row>
    <row r="10" spans="1:27">
      <c r="A10" s="15">
        <v>2</v>
      </c>
      <c r="B10" s="10">
        <f>IF(A10&gt;DAY($AA$2),"",DATE(Rok,10,A10))</f>
        <v>46297</v>
      </c>
      <c r="C10" s="15" t="str">
        <f>IF(B10="","",CHOOSE(WEEKDAY(B10,2),"pon","wt","śr","czw","pt","sob","nd"))</f>
        <v>pt</v>
      </c>
      <c r="D10" s="16">
        <f>IF(B10="","",IFERROR(INDEX(SwietaNazwa,MATCH(B10,SwietaData,0)),""))</f>
        <v/>
      </c>
      <c r="E10" s="17"/>
      <c r="F10" s="17"/>
      <c r="G10" s="18">
        <f>IF(OR(E10="",F10=""),"",ROUND(MOD(F10-E10,1)*24,2))</f>
        <v/>
      </c>
      <c r="H10" s="18">
        <f>IF(OR(E10="",F10=""),"",ROUND(24*(MAX(0,MIN(IF(F10&lt;E10,F10+1,F10),NocOd-1+8/24)-MAX(E10,NocOd-1))+MAX(0,MIN(IF(F10&lt;E10,F10+1,F10),NocOd+8/24)-MAX(E10,NocOd))),2))</f>
        <v/>
      </c>
      <c r="I10" s="18">
        <f>IF(G10="","",MAX(0,G10-NormaDoby))</f>
        <v/>
      </c>
      <c r="J10" s="19"/>
      <c r="K10" s="19"/>
      <c r="L10" s="18">
        <f>IF(OR(G10="",B10=""),"",IF(OR(WEEKDAY(B10,2)=7,D10&lt;&gt;""),G10,""))</f>
        <v/>
      </c>
      <c r="M10" s="20"/>
      <c r="N10" s="17"/>
      <c r="O10" s="17"/>
      <c r="P10" s="18">
        <f>IF(OR(N10="",O10=""),"",ROUND(MOD(O10-N10,1)*24,2))</f>
        <v/>
      </c>
      <c r="Q10" s="20"/>
      <c r="R10" s="20"/>
      <c r="S10" s="19"/>
      <c r="T10" s="20"/>
      <c r="U10" s="19"/>
      <c r="V10" s="19"/>
      <c r="W10" s="20">
        <f>IF(B10="","",IF(AND(N(I10)&gt;0,OR(J10&lt;&gt;"",K10&lt;&gt;""),ROUND(N(J10)+N(K10),2)&lt;&gt;ROUND(N(I10),2)),"podział nadgodzin nie zgadza się z sumą",IF(AND(B10&lt;&gt;"",WEEKDAY(B10,2)=6,D10&lt;&gt;""),"dzień wolny za to święto - wyznacz w tym okresie","")))</f>
        <v/>
      </c>
    </row>
    <row r="11" spans="1:27">
      <c r="A11" s="15">
        <v>3</v>
      </c>
      <c r="B11" s="10">
        <f>IF(A11&gt;DAY($AA$2),"",DATE(Rok,10,A11))</f>
        <v>46298</v>
      </c>
      <c r="C11" s="15" t="str">
        <f>IF(B11="","",CHOOSE(WEEKDAY(B11,2),"pon","wt","śr","czw","pt","sob","nd"))</f>
        <v>sob</v>
      </c>
      <c r="D11" s="16">
        <f>IF(B11="","",IFERROR(INDEX(SwietaNazwa,MATCH(B11,SwietaData,0)),""))</f>
        <v/>
      </c>
      <c r="E11" s="17"/>
      <c r="F11" s="17"/>
      <c r="G11" s="18">
        <f>IF(OR(E11="",F11=""),"",ROUND(MOD(F11-E11,1)*24,2))</f>
        <v/>
      </c>
      <c r="H11" s="18">
        <f>IF(OR(E11="",F11=""),"",ROUND(24*(MAX(0,MIN(IF(F11&lt;E11,F11+1,F11),NocOd-1+8/24)-MAX(E11,NocOd-1))+MAX(0,MIN(IF(F11&lt;E11,F11+1,F11),NocOd+8/24)-MAX(E11,NocOd))),2))</f>
        <v/>
      </c>
      <c r="I11" s="18">
        <f>IF(G11="","",MAX(0,G11-NormaDoby))</f>
        <v/>
      </c>
      <c r="J11" s="19"/>
      <c r="K11" s="19"/>
      <c r="L11" s="18">
        <f>IF(OR(G11="",B11=""),"",IF(OR(WEEKDAY(B11,2)=7,D11&lt;&gt;""),G11,""))</f>
        <v/>
      </c>
      <c r="M11" s="20"/>
      <c r="N11" s="17"/>
      <c r="O11" s="17"/>
      <c r="P11" s="18">
        <f>IF(OR(N11="",O11=""),"",ROUND(MOD(O11-N11,1)*24,2))</f>
        <v/>
      </c>
      <c r="Q11" s="20"/>
      <c r="R11" s="20"/>
      <c r="S11" s="19"/>
      <c r="T11" s="20"/>
      <c r="U11" s="19"/>
      <c r="V11" s="19"/>
      <c r="W11" s="20">
        <f>IF(B11="","",IF(AND(N(I11)&gt;0,OR(J11&lt;&gt;"",K11&lt;&gt;""),ROUND(N(J11)+N(K11),2)&lt;&gt;ROUND(N(I11),2)),"podział nadgodzin nie zgadza się z sumą",IF(AND(B11&lt;&gt;"",WEEKDAY(B11,2)=6,D11&lt;&gt;""),"dzień wolny za to święto - wyznacz w tym okresie","")))</f>
        <v/>
      </c>
    </row>
    <row r="12" spans="1:27">
      <c r="A12" s="15">
        <v>4</v>
      </c>
      <c r="B12" s="10">
        <f>IF(A12&gt;DAY($AA$2),"",DATE(Rok,10,A12))</f>
        <v>46299</v>
      </c>
      <c r="C12" s="15" t="str">
        <f>IF(B12="","",CHOOSE(WEEKDAY(B12,2),"pon","wt","śr","czw","pt","sob","nd"))</f>
        <v>nd</v>
      </c>
      <c r="D12" s="16">
        <f>IF(B12="","",IFERROR(INDEX(SwietaNazwa,MATCH(B12,SwietaData,0)),""))</f>
        <v/>
      </c>
      <c r="E12" s="17"/>
      <c r="F12" s="17"/>
      <c r="G12" s="18">
        <f>IF(OR(E12="",F12=""),"",ROUND(MOD(F12-E12,1)*24,2))</f>
        <v/>
      </c>
      <c r="H12" s="18">
        <f>IF(OR(E12="",F12=""),"",ROUND(24*(MAX(0,MIN(IF(F12&lt;E12,F12+1,F12),NocOd-1+8/24)-MAX(E12,NocOd-1))+MAX(0,MIN(IF(F12&lt;E12,F12+1,F12),NocOd+8/24)-MAX(E12,NocOd))),2))</f>
        <v/>
      </c>
      <c r="I12" s="18">
        <f>IF(G12="","",MAX(0,G12-NormaDoby))</f>
        <v/>
      </c>
      <c r="J12" s="19"/>
      <c r="K12" s="19"/>
      <c r="L12" s="18">
        <f>IF(OR(G12="",B12=""),"",IF(OR(WEEKDAY(B12,2)=7,D12&lt;&gt;""),G12,""))</f>
        <v/>
      </c>
      <c r="M12" s="20"/>
      <c r="N12" s="17"/>
      <c r="O12" s="17"/>
      <c r="P12" s="18">
        <f>IF(OR(N12="",O12=""),"",ROUND(MOD(O12-N12,1)*24,2))</f>
        <v/>
      </c>
      <c r="Q12" s="20"/>
      <c r="R12" s="20"/>
      <c r="S12" s="19"/>
      <c r="T12" s="20"/>
      <c r="U12" s="19"/>
      <c r="V12" s="19"/>
      <c r="W12" s="20">
        <f>IF(B12="","",IF(AND(N(I12)&gt;0,OR(J12&lt;&gt;"",K12&lt;&gt;""),ROUND(N(J12)+N(K12),2)&lt;&gt;ROUND(N(I12),2)),"podział nadgodzin nie zgadza się z sumą",IF(AND(B12&lt;&gt;"",WEEKDAY(B12,2)=6,D12&lt;&gt;""),"dzień wolny za to święto - wyznacz w tym okresie","")))</f>
        <v/>
      </c>
    </row>
    <row r="13" spans="1:27">
      <c r="A13" s="15">
        <v>5</v>
      </c>
      <c r="B13" s="10">
        <f>IF(A13&gt;DAY($AA$2),"",DATE(Rok,10,A13))</f>
        <v>46300</v>
      </c>
      <c r="C13" s="15" t="str">
        <f>IF(B13="","",CHOOSE(WEEKDAY(B13,2),"pon","wt","śr","czw","pt","sob","nd"))</f>
        <v>pon</v>
      </c>
      <c r="D13" s="16">
        <f>IF(B13="","",IFERROR(INDEX(SwietaNazwa,MATCH(B13,SwietaData,0)),""))</f>
        <v/>
      </c>
      <c r="E13" s="17"/>
      <c r="F13" s="17"/>
      <c r="G13" s="18">
        <f>IF(OR(E13="",F13=""),"",ROUND(MOD(F13-E13,1)*24,2))</f>
        <v/>
      </c>
      <c r="H13" s="18">
        <f>IF(OR(E13="",F13=""),"",ROUND(24*(MAX(0,MIN(IF(F13&lt;E13,F13+1,F13),NocOd-1+8/24)-MAX(E13,NocOd-1))+MAX(0,MIN(IF(F13&lt;E13,F13+1,F13),NocOd+8/24)-MAX(E13,NocOd))),2))</f>
        <v/>
      </c>
      <c r="I13" s="18">
        <f>IF(G13="","",MAX(0,G13-NormaDoby))</f>
        <v/>
      </c>
      <c r="J13" s="19"/>
      <c r="K13" s="19"/>
      <c r="L13" s="18">
        <f>IF(OR(G13="",B13=""),"",IF(OR(WEEKDAY(B13,2)=7,D13&lt;&gt;""),G13,""))</f>
        <v/>
      </c>
      <c r="M13" s="20"/>
      <c r="N13" s="17"/>
      <c r="O13" s="17"/>
      <c r="P13" s="18">
        <f>IF(OR(N13="",O13=""),"",ROUND(MOD(O13-N13,1)*24,2))</f>
        <v/>
      </c>
      <c r="Q13" s="20"/>
      <c r="R13" s="20"/>
      <c r="S13" s="19"/>
      <c r="T13" s="20"/>
      <c r="U13" s="19"/>
      <c r="V13" s="19"/>
      <c r="W13" s="20">
        <f>IF(B13="","",IF(AND(N(I13)&gt;0,OR(J13&lt;&gt;"",K13&lt;&gt;""),ROUND(N(J13)+N(K13),2)&lt;&gt;ROUND(N(I13),2)),"podział nadgodzin nie zgadza się z sumą",IF(AND(B13&lt;&gt;"",WEEKDAY(B13,2)=6,D13&lt;&gt;""),"dzień wolny za to święto - wyznacz w tym okresie","")))</f>
        <v/>
      </c>
    </row>
    <row r="14" spans="1:27">
      <c r="A14" s="15">
        <v>6</v>
      </c>
      <c r="B14" s="10">
        <f>IF(A14&gt;DAY($AA$2),"",DATE(Rok,10,A14))</f>
        <v>46301</v>
      </c>
      <c r="C14" s="15" t="str">
        <f>IF(B14="","",CHOOSE(WEEKDAY(B14,2),"pon","wt","śr","czw","pt","sob","nd"))</f>
        <v>wt</v>
      </c>
      <c r="D14" s="16">
        <f>IF(B14="","",IFERROR(INDEX(SwietaNazwa,MATCH(B14,SwietaData,0)),""))</f>
        <v/>
      </c>
      <c r="E14" s="17"/>
      <c r="F14" s="17"/>
      <c r="G14" s="18">
        <f>IF(OR(E14="",F14=""),"",ROUND(MOD(F14-E14,1)*24,2))</f>
        <v/>
      </c>
      <c r="H14" s="18">
        <f>IF(OR(E14="",F14=""),"",ROUND(24*(MAX(0,MIN(IF(F14&lt;E14,F14+1,F14),NocOd-1+8/24)-MAX(E14,NocOd-1))+MAX(0,MIN(IF(F14&lt;E14,F14+1,F14),NocOd+8/24)-MAX(E14,NocOd))),2))</f>
        <v/>
      </c>
      <c r="I14" s="18">
        <f>IF(G14="","",MAX(0,G14-NormaDoby))</f>
        <v/>
      </c>
      <c r="J14" s="19"/>
      <c r="K14" s="19"/>
      <c r="L14" s="18">
        <f>IF(OR(G14="",B14=""),"",IF(OR(WEEKDAY(B14,2)=7,D14&lt;&gt;""),G14,""))</f>
        <v/>
      </c>
      <c r="M14" s="20"/>
      <c r="N14" s="17"/>
      <c r="O14" s="17"/>
      <c r="P14" s="18">
        <f>IF(OR(N14="",O14=""),"",ROUND(MOD(O14-N14,1)*24,2))</f>
        <v/>
      </c>
      <c r="Q14" s="20"/>
      <c r="R14" s="20"/>
      <c r="S14" s="19"/>
      <c r="T14" s="20"/>
      <c r="U14" s="19"/>
      <c r="V14" s="19"/>
      <c r="W14" s="20">
        <f>IF(B14="","",IF(AND(N(I14)&gt;0,OR(J14&lt;&gt;"",K14&lt;&gt;""),ROUND(N(J14)+N(K14),2)&lt;&gt;ROUND(N(I14),2)),"podział nadgodzin nie zgadza się z sumą",IF(AND(B14&lt;&gt;"",WEEKDAY(B14,2)=6,D14&lt;&gt;""),"dzień wolny za to święto - wyznacz w tym okresie","")))</f>
        <v/>
      </c>
    </row>
    <row r="15" spans="1:27">
      <c r="A15" s="15">
        <v>7</v>
      </c>
      <c r="B15" s="10">
        <f>IF(A15&gt;DAY($AA$2),"",DATE(Rok,10,A15))</f>
        <v>46302</v>
      </c>
      <c r="C15" s="15" t="str">
        <f>IF(B15="","",CHOOSE(WEEKDAY(B15,2),"pon","wt","śr","czw","pt","sob","nd"))</f>
        <v>śr</v>
      </c>
      <c r="D15" s="16">
        <f>IF(B15="","",IFERROR(INDEX(SwietaNazwa,MATCH(B15,SwietaData,0)),""))</f>
        <v/>
      </c>
      <c r="E15" s="17"/>
      <c r="F15" s="17"/>
      <c r="G15" s="18">
        <f>IF(OR(E15="",F15=""),"",ROUND(MOD(F15-E15,1)*24,2))</f>
        <v/>
      </c>
      <c r="H15" s="18">
        <f>IF(OR(E15="",F15=""),"",ROUND(24*(MAX(0,MIN(IF(F15&lt;E15,F15+1,F15),NocOd-1+8/24)-MAX(E15,NocOd-1))+MAX(0,MIN(IF(F15&lt;E15,F15+1,F15),NocOd+8/24)-MAX(E15,NocOd))),2))</f>
        <v/>
      </c>
      <c r="I15" s="18">
        <f>IF(G15="","",MAX(0,G15-NormaDoby))</f>
        <v/>
      </c>
      <c r="J15" s="19"/>
      <c r="K15" s="19"/>
      <c r="L15" s="18">
        <f>IF(OR(G15="",B15=""),"",IF(OR(WEEKDAY(B15,2)=7,D15&lt;&gt;""),G15,""))</f>
        <v/>
      </c>
      <c r="M15" s="20"/>
      <c r="N15" s="17"/>
      <c r="O15" s="17"/>
      <c r="P15" s="18">
        <f>IF(OR(N15="",O15=""),"",ROUND(MOD(O15-N15,1)*24,2))</f>
        <v/>
      </c>
      <c r="Q15" s="20"/>
      <c r="R15" s="20"/>
      <c r="S15" s="19"/>
      <c r="T15" s="20"/>
      <c r="U15" s="19"/>
      <c r="V15" s="19"/>
      <c r="W15" s="20">
        <f>IF(B15="","",IF(AND(N(I15)&gt;0,OR(J15&lt;&gt;"",K15&lt;&gt;""),ROUND(N(J15)+N(K15),2)&lt;&gt;ROUND(N(I15),2)),"podział nadgodzin nie zgadza się z sumą",IF(AND(B15&lt;&gt;"",WEEKDAY(B15,2)=6,D15&lt;&gt;""),"dzień wolny za to święto - wyznacz w tym okresie","")))</f>
        <v/>
      </c>
    </row>
    <row r="16" spans="1:27">
      <c r="A16" s="15">
        <v>8</v>
      </c>
      <c r="B16" s="10">
        <f>IF(A16&gt;DAY($AA$2),"",DATE(Rok,10,A16))</f>
        <v>46303</v>
      </c>
      <c r="C16" s="15" t="str">
        <f>IF(B16="","",CHOOSE(WEEKDAY(B16,2),"pon","wt","śr","czw","pt","sob","nd"))</f>
        <v>czw</v>
      </c>
      <c r="D16" s="16">
        <f>IF(B16="","",IFERROR(INDEX(SwietaNazwa,MATCH(B16,SwietaData,0)),""))</f>
        <v/>
      </c>
      <c r="E16" s="17"/>
      <c r="F16" s="17"/>
      <c r="G16" s="18">
        <f>IF(OR(E16="",F16=""),"",ROUND(MOD(F16-E16,1)*24,2))</f>
        <v/>
      </c>
      <c r="H16" s="18">
        <f>IF(OR(E16="",F16=""),"",ROUND(24*(MAX(0,MIN(IF(F16&lt;E16,F16+1,F16),NocOd-1+8/24)-MAX(E16,NocOd-1))+MAX(0,MIN(IF(F16&lt;E16,F16+1,F16),NocOd+8/24)-MAX(E16,NocOd))),2))</f>
        <v/>
      </c>
      <c r="I16" s="18">
        <f>IF(G16="","",MAX(0,G16-NormaDoby))</f>
        <v/>
      </c>
      <c r="J16" s="19"/>
      <c r="K16" s="19"/>
      <c r="L16" s="18">
        <f>IF(OR(G16="",B16=""),"",IF(OR(WEEKDAY(B16,2)=7,D16&lt;&gt;""),G16,""))</f>
        <v/>
      </c>
      <c r="M16" s="20"/>
      <c r="N16" s="17"/>
      <c r="O16" s="17"/>
      <c r="P16" s="18">
        <f>IF(OR(N16="",O16=""),"",ROUND(MOD(O16-N16,1)*24,2))</f>
        <v/>
      </c>
      <c r="Q16" s="20"/>
      <c r="R16" s="20"/>
      <c r="S16" s="19"/>
      <c r="T16" s="20"/>
      <c r="U16" s="19"/>
      <c r="V16" s="19"/>
      <c r="W16" s="20">
        <f>IF(B16="","",IF(AND(N(I16)&gt;0,OR(J16&lt;&gt;"",K16&lt;&gt;""),ROUND(N(J16)+N(K16),2)&lt;&gt;ROUND(N(I16),2)),"podział nadgodzin nie zgadza się z sumą",IF(AND(B16&lt;&gt;"",WEEKDAY(B16,2)=6,D16&lt;&gt;""),"dzień wolny za to święto - wyznacz w tym okresie","")))</f>
        <v/>
      </c>
    </row>
    <row r="17" spans="1:23">
      <c r="A17" s="15">
        <v>9</v>
      </c>
      <c r="B17" s="10">
        <f>IF(A17&gt;DAY($AA$2),"",DATE(Rok,10,A17))</f>
        <v>46304</v>
      </c>
      <c r="C17" s="15" t="str">
        <f>IF(B17="","",CHOOSE(WEEKDAY(B17,2),"pon","wt","śr","czw","pt","sob","nd"))</f>
        <v>pt</v>
      </c>
      <c r="D17" s="16">
        <f>IF(B17="","",IFERROR(INDEX(SwietaNazwa,MATCH(B17,SwietaData,0)),""))</f>
        <v/>
      </c>
      <c r="E17" s="17"/>
      <c r="F17" s="17"/>
      <c r="G17" s="18">
        <f>IF(OR(E17="",F17=""),"",ROUND(MOD(F17-E17,1)*24,2))</f>
        <v/>
      </c>
      <c r="H17" s="18">
        <f>IF(OR(E17="",F17=""),"",ROUND(24*(MAX(0,MIN(IF(F17&lt;E17,F17+1,F17),NocOd-1+8/24)-MAX(E17,NocOd-1))+MAX(0,MIN(IF(F17&lt;E17,F17+1,F17),NocOd+8/24)-MAX(E17,NocOd))),2))</f>
        <v/>
      </c>
      <c r="I17" s="18">
        <f>IF(G17="","",MAX(0,G17-NormaDoby))</f>
        <v/>
      </c>
      <c r="J17" s="19"/>
      <c r="K17" s="19"/>
      <c r="L17" s="18">
        <f>IF(OR(G17="",B17=""),"",IF(OR(WEEKDAY(B17,2)=7,D17&lt;&gt;""),G17,""))</f>
        <v/>
      </c>
      <c r="M17" s="20"/>
      <c r="N17" s="17"/>
      <c r="O17" s="17"/>
      <c r="P17" s="18">
        <f>IF(OR(N17="",O17=""),"",ROUND(MOD(O17-N17,1)*24,2))</f>
        <v/>
      </c>
      <c r="Q17" s="20"/>
      <c r="R17" s="20"/>
      <c r="S17" s="19"/>
      <c r="T17" s="20"/>
      <c r="U17" s="19"/>
      <c r="V17" s="19"/>
      <c r="W17" s="20">
        <f>IF(B17="","",IF(AND(N(I17)&gt;0,OR(J17&lt;&gt;"",K17&lt;&gt;""),ROUND(N(J17)+N(K17),2)&lt;&gt;ROUND(N(I17),2)),"podział nadgodzin nie zgadza się z sumą",IF(AND(B17&lt;&gt;"",WEEKDAY(B17,2)=6,D17&lt;&gt;""),"dzień wolny za to święto - wyznacz w tym okresie","")))</f>
        <v/>
      </c>
    </row>
    <row r="18" spans="1:23">
      <c r="A18" s="15">
        <v>10</v>
      </c>
      <c r="B18" s="10">
        <f>IF(A18&gt;DAY($AA$2),"",DATE(Rok,10,A18))</f>
        <v>46305</v>
      </c>
      <c r="C18" s="15" t="str">
        <f>IF(B18="","",CHOOSE(WEEKDAY(B18,2),"pon","wt","śr","czw","pt","sob","nd"))</f>
        <v>sob</v>
      </c>
      <c r="D18" s="16">
        <f>IF(B18="","",IFERROR(INDEX(SwietaNazwa,MATCH(B18,SwietaData,0)),""))</f>
        <v/>
      </c>
      <c r="E18" s="17"/>
      <c r="F18" s="17"/>
      <c r="G18" s="18">
        <f>IF(OR(E18="",F18=""),"",ROUND(MOD(F18-E18,1)*24,2))</f>
        <v/>
      </c>
      <c r="H18" s="18">
        <f>IF(OR(E18="",F18=""),"",ROUND(24*(MAX(0,MIN(IF(F18&lt;E18,F18+1,F18),NocOd-1+8/24)-MAX(E18,NocOd-1))+MAX(0,MIN(IF(F18&lt;E18,F18+1,F18),NocOd+8/24)-MAX(E18,NocOd))),2))</f>
        <v/>
      </c>
      <c r="I18" s="18">
        <f>IF(G18="","",MAX(0,G18-NormaDoby))</f>
        <v/>
      </c>
      <c r="J18" s="19"/>
      <c r="K18" s="19"/>
      <c r="L18" s="18">
        <f>IF(OR(G18="",B18=""),"",IF(OR(WEEKDAY(B18,2)=7,D18&lt;&gt;""),G18,""))</f>
        <v/>
      </c>
      <c r="M18" s="20"/>
      <c r="N18" s="17"/>
      <c r="O18" s="17"/>
      <c r="P18" s="18">
        <f>IF(OR(N18="",O18=""),"",ROUND(MOD(O18-N18,1)*24,2))</f>
        <v/>
      </c>
      <c r="Q18" s="20"/>
      <c r="R18" s="20"/>
      <c r="S18" s="19"/>
      <c r="T18" s="20"/>
      <c r="U18" s="19"/>
      <c r="V18" s="19"/>
      <c r="W18" s="20">
        <f>IF(B18="","",IF(AND(N(I18)&gt;0,OR(J18&lt;&gt;"",K18&lt;&gt;""),ROUND(N(J18)+N(K18),2)&lt;&gt;ROUND(N(I18),2)),"podział nadgodzin nie zgadza się z sumą",IF(AND(B18&lt;&gt;"",WEEKDAY(B18,2)=6,D18&lt;&gt;""),"dzień wolny za to święto - wyznacz w tym okresie","")))</f>
        <v/>
      </c>
    </row>
    <row r="19" spans="1:23">
      <c r="A19" s="15">
        <v>11</v>
      </c>
      <c r="B19" s="10">
        <f>IF(A19&gt;DAY($AA$2),"",DATE(Rok,10,A19))</f>
        <v>46306</v>
      </c>
      <c r="C19" s="15" t="str">
        <f>IF(B19="","",CHOOSE(WEEKDAY(B19,2),"pon","wt","śr","czw","pt","sob","nd"))</f>
        <v>nd</v>
      </c>
      <c r="D19" s="16">
        <f>IF(B19="","",IFERROR(INDEX(SwietaNazwa,MATCH(B19,SwietaData,0)),""))</f>
        <v/>
      </c>
      <c r="E19" s="17"/>
      <c r="F19" s="17"/>
      <c r="G19" s="18">
        <f>IF(OR(E19="",F19=""),"",ROUND(MOD(F19-E19,1)*24,2))</f>
        <v/>
      </c>
      <c r="H19" s="18">
        <f>IF(OR(E19="",F19=""),"",ROUND(24*(MAX(0,MIN(IF(F19&lt;E19,F19+1,F19),NocOd-1+8/24)-MAX(E19,NocOd-1))+MAX(0,MIN(IF(F19&lt;E19,F19+1,F19),NocOd+8/24)-MAX(E19,NocOd))),2))</f>
        <v/>
      </c>
      <c r="I19" s="18">
        <f>IF(G19="","",MAX(0,G19-NormaDoby))</f>
        <v/>
      </c>
      <c r="J19" s="19"/>
      <c r="K19" s="19"/>
      <c r="L19" s="18">
        <f>IF(OR(G19="",B19=""),"",IF(OR(WEEKDAY(B19,2)=7,D19&lt;&gt;""),G19,""))</f>
        <v/>
      </c>
      <c r="M19" s="20"/>
      <c r="N19" s="17"/>
      <c r="O19" s="17"/>
      <c r="P19" s="18">
        <f>IF(OR(N19="",O19=""),"",ROUND(MOD(O19-N19,1)*24,2))</f>
        <v/>
      </c>
      <c r="Q19" s="20"/>
      <c r="R19" s="20"/>
      <c r="S19" s="19"/>
      <c r="T19" s="20"/>
      <c r="U19" s="19"/>
      <c r="V19" s="19"/>
      <c r="W19" s="20">
        <f>IF(B19="","",IF(AND(N(I19)&gt;0,OR(J19&lt;&gt;"",K19&lt;&gt;""),ROUND(N(J19)+N(K19),2)&lt;&gt;ROUND(N(I19),2)),"podział nadgodzin nie zgadza się z sumą",IF(AND(B19&lt;&gt;"",WEEKDAY(B19,2)=6,D19&lt;&gt;""),"dzień wolny za to święto - wyznacz w tym okresie","")))</f>
        <v/>
      </c>
    </row>
    <row r="20" spans="1:23">
      <c r="A20" s="15">
        <v>12</v>
      </c>
      <c r="B20" s="10">
        <f>IF(A20&gt;DAY($AA$2),"",DATE(Rok,10,A20))</f>
        <v>46307</v>
      </c>
      <c r="C20" s="15" t="str">
        <f>IF(B20="","",CHOOSE(WEEKDAY(B20,2),"pon","wt","śr","czw","pt","sob","nd"))</f>
        <v>pon</v>
      </c>
      <c r="D20" s="16">
        <f>IF(B20="","",IFERROR(INDEX(SwietaNazwa,MATCH(B20,SwietaData,0)),""))</f>
        <v/>
      </c>
      <c r="E20" s="17"/>
      <c r="F20" s="17"/>
      <c r="G20" s="18">
        <f>IF(OR(E20="",F20=""),"",ROUND(MOD(F20-E20,1)*24,2))</f>
        <v/>
      </c>
      <c r="H20" s="18">
        <f>IF(OR(E20="",F20=""),"",ROUND(24*(MAX(0,MIN(IF(F20&lt;E20,F20+1,F20),NocOd-1+8/24)-MAX(E20,NocOd-1))+MAX(0,MIN(IF(F20&lt;E20,F20+1,F20),NocOd+8/24)-MAX(E20,NocOd))),2))</f>
        <v/>
      </c>
      <c r="I20" s="18">
        <f>IF(G20="","",MAX(0,G20-NormaDoby))</f>
        <v/>
      </c>
      <c r="J20" s="19"/>
      <c r="K20" s="19"/>
      <c r="L20" s="18">
        <f>IF(OR(G20="",B20=""),"",IF(OR(WEEKDAY(B20,2)=7,D20&lt;&gt;""),G20,""))</f>
        <v/>
      </c>
      <c r="M20" s="20"/>
      <c r="N20" s="17"/>
      <c r="O20" s="17"/>
      <c r="P20" s="18">
        <f>IF(OR(N20="",O20=""),"",ROUND(MOD(O20-N20,1)*24,2))</f>
        <v/>
      </c>
      <c r="Q20" s="20"/>
      <c r="R20" s="20"/>
      <c r="S20" s="19"/>
      <c r="T20" s="20"/>
      <c r="U20" s="19"/>
      <c r="V20" s="19"/>
      <c r="W20" s="20">
        <f>IF(B20="","",IF(AND(N(I20)&gt;0,OR(J20&lt;&gt;"",K20&lt;&gt;""),ROUND(N(J20)+N(K20),2)&lt;&gt;ROUND(N(I20),2)),"podział nadgodzin nie zgadza się z sumą",IF(AND(B20&lt;&gt;"",WEEKDAY(B20,2)=6,D20&lt;&gt;""),"dzień wolny za to święto - wyznacz w tym okresie","")))</f>
        <v/>
      </c>
    </row>
    <row r="21" spans="1:23">
      <c r="A21" s="15">
        <v>13</v>
      </c>
      <c r="B21" s="10">
        <f>IF(A21&gt;DAY($AA$2),"",DATE(Rok,10,A21))</f>
        <v>46308</v>
      </c>
      <c r="C21" s="15" t="str">
        <f>IF(B21="","",CHOOSE(WEEKDAY(B21,2),"pon","wt","śr","czw","pt","sob","nd"))</f>
        <v>wt</v>
      </c>
      <c r="D21" s="16">
        <f>IF(B21="","",IFERROR(INDEX(SwietaNazwa,MATCH(B21,SwietaData,0)),""))</f>
        <v/>
      </c>
      <c r="E21" s="17"/>
      <c r="F21" s="17"/>
      <c r="G21" s="18">
        <f>IF(OR(E21="",F21=""),"",ROUND(MOD(F21-E21,1)*24,2))</f>
        <v/>
      </c>
      <c r="H21" s="18">
        <f>IF(OR(E21="",F21=""),"",ROUND(24*(MAX(0,MIN(IF(F21&lt;E21,F21+1,F21),NocOd-1+8/24)-MAX(E21,NocOd-1))+MAX(0,MIN(IF(F21&lt;E21,F21+1,F21),NocOd+8/24)-MAX(E21,NocOd))),2))</f>
        <v/>
      </c>
      <c r="I21" s="18">
        <f>IF(G21="","",MAX(0,G21-NormaDoby))</f>
        <v/>
      </c>
      <c r="J21" s="19"/>
      <c r="K21" s="19"/>
      <c r="L21" s="18">
        <f>IF(OR(G21="",B21=""),"",IF(OR(WEEKDAY(B21,2)=7,D21&lt;&gt;""),G21,""))</f>
        <v/>
      </c>
      <c r="M21" s="20"/>
      <c r="N21" s="17"/>
      <c r="O21" s="17"/>
      <c r="P21" s="18">
        <f>IF(OR(N21="",O21=""),"",ROUND(MOD(O21-N21,1)*24,2))</f>
        <v/>
      </c>
      <c r="Q21" s="20"/>
      <c r="R21" s="20"/>
      <c r="S21" s="19"/>
      <c r="T21" s="20"/>
      <c r="U21" s="19"/>
      <c r="V21" s="19"/>
      <c r="W21" s="20">
        <f>IF(B21="","",IF(AND(N(I21)&gt;0,OR(J21&lt;&gt;"",K21&lt;&gt;""),ROUND(N(J21)+N(K21),2)&lt;&gt;ROUND(N(I21),2)),"podział nadgodzin nie zgadza się z sumą",IF(AND(B21&lt;&gt;"",WEEKDAY(B21,2)=6,D21&lt;&gt;""),"dzień wolny za to święto - wyznacz w tym okresie","")))</f>
        <v/>
      </c>
    </row>
    <row r="22" spans="1:23">
      <c r="A22" s="15">
        <v>14</v>
      </c>
      <c r="B22" s="10">
        <f>IF(A22&gt;DAY($AA$2),"",DATE(Rok,10,A22))</f>
        <v>46309</v>
      </c>
      <c r="C22" s="15" t="str">
        <f>IF(B22="","",CHOOSE(WEEKDAY(B22,2),"pon","wt","śr","czw","pt","sob","nd"))</f>
        <v>śr</v>
      </c>
      <c r="D22" s="16">
        <f>IF(B22="","",IFERROR(INDEX(SwietaNazwa,MATCH(B22,SwietaData,0)),""))</f>
        <v/>
      </c>
      <c r="E22" s="17"/>
      <c r="F22" s="17"/>
      <c r="G22" s="18">
        <f>IF(OR(E22="",F22=""),"",ROUND(MOD(F22-E22,1)*24,2))</f>
        <v/>
      </c>
      <c r="H22" s="18">
        <f>IF(OR(E22="",F22=""),"",ROUND(24*(MAX(0,MIN(IF(F22&lt;E22,F22+1,F22),NocOd-1+8/24)-MAX(E22,NocOd-1))+MAX(0,MIN(IF(F22&lt;E22,F22+1,F22),NocOd+8/24)-MAX(E22,NocOd))),2))</f>
        <v/>
      </c>
      <c r="I22" s="18">
        <f>IF(G22="","",MAX(0,G22-NormaDoby))</f>
        <v/>
      </c>
      <c r="J22" s="19"/>
      <c r="K22" s="19"/>
      <c r="L22" s="18">
        <f>IF(OR(G22="",B22=""),"",IF(OR(WEEKDAY(B22,2)=7,D22&lt;&gt;""),G22,""))</f>
        <v/>
      </c>
      <c r="M22" s="20"/>
      <c r="N22" s="17"/>
      <c r="O22" s="17"/>
      <c r="P22" s="18">
        <f>IF(OR(N22="",O22=""),"",ROUND(MOD(O22-N22,1)*24,2))</f>
        <v/>
      </c>
      <c r="Q22" s="20"/>
      <c r="R22" s="20"/>
      <c r="S22" s="19"/>
      <c r="T22" s="20"/>
      <c r="U22" s="19"/>
      <c r="V22" s="19"/>
      <c r="W22" s="20">
        <f>IF(B22="","",IF(AND(N(I22)&gt;0,OR(J22&lt;&gt;"",K22&lt;&gt;""),ROUND(N(J22)+N(K22),2)&lt;&gt;ROUND(N(I22),2)),"podział nadgodzin nie zgadza się z sumą",IF(AND(B22&lt;&gt;"",WEEKDAY(B22,2)=6,D22&lt;&gt;""),"dzień wolny za to święto - wyznacz w tym okresie","")))</f>
        <v/>
      </c>
    </row>
    <row r="23" spans="1:23">
      <c r="A23" s="15">
        <v>15</v>
      </c>
      <c r="B23" s="10">
        <f>IF(A23&gt;DAY($AA$2),"",DATE(Rok,10,A23))</f>
        <v>46310</v>
      </c>
      <c r="C23" s="15" t="str">
        <f>IF(B23="","",CHOOSE(WEEKDAY(B23,2),"pon","wt","śr","czw","pt","sob","nd"))</f>
        <v>czw</v>
      </c>
      <c r="D23" s="16">
        <f>IF(B23="","",IFERROR(INDEX(SwietaNazwa,MATCH(B23,SwietaData,0)),""))</f>
        <v/>
      </c>
      <c r="E23" s="17"/>
      <c r="F23" s="17"/>
      <c r="G23" s="18">
        <f>IF(OR(E23="",F23=""),"",ROUND(MOD(F23-E23,1)*24,2))</f>
        <v/>
      </c>
      <c r="H23" s="18">
        <f>IF(OR(E23="",F23=""),"",ROUND(24*(MAX(0,MIN(IF(F23&lt;E23,F23+1,F23),NocOd-1+8/24)-MAX(E23,NocOd-1))+MAX(0,MIN(IF(F23&lt;E23,F23+1,F23),NocOd+8/24)-MAX(E23,NocOd))),2))</f>
        <v/>
      </c>
      <c r="I23" s="18">
        <f>IF(G23="","",MAX(0,G23-NormaDoby))</f>
        <v/>
      </c>
      <c r="J23" s="19"/>
      <c r="K23" s="19"/>
      <c r="L23" s="18">
        <f>IF(OR(G23="",B23=""),"",IF(OR(WEEKDAY(B23,2)=7,D23&lt;&gt;""),G23,""))</f>
        <v/>
      </c>
      <c r="M23" s="20"/>
      <c r="N23" s="17"/>
      <c r="O23" s="17"/>
      <c r="P23" s="18">
        <f>IF(OR(N23="",O23=""),"",ROUND(MOD(O23-N23,1)*24,2))</f>
        <v/>
      </c>
      <c r="Q23" s="20"/>
      <c r="R23" s="20"/>
      <c r="S23" s="19"/>
      <c r="T23" s="20"/>
      <c r="U23" s="19"/>
      <c r="V23" s="19"/>
      <c r="W23" s="20">
        <f>IF(B23="","",IF(AND(N(I23)&gt;0,OR(J23&lt;&gt;"",K23&lt;&gt;""),ROUND(N(J23)+N(K23),2)&lt;&gt;ROUND(N(I23),2)),"podział nadgodzin nie zgadza się z sumą",IF(AND(B23&lt;&gt;"",WEEKDAY(B23,2)=6,D23&lt;&gt;""),"dzień wolny za to święto - wyznacz w tym okresie","")))</f>
        <v/>
      </c>
    </row>
    <row r="24" spans="1:23">
      <c r="A24" s="15">
        <v>16</v>
      </c>
      <c r="B24" s="10">
        <f>IF(A24&gt;DAY($AA$2),"",DATE(Rok,10,A24))</f>
        <v>46311</v>
      </c>
      <c r="C24" s="15" t="str">
        <f>IF(B24="","",CHOOSE(WEEKDAY(B24,2),"pon","wt","śr","czw","pt","sob","nd"))</f>
        <v>pt</v>
      </c>
      <c r="D24" s="16">
        <f>IF(B24="","",IFERROR(INDEX(SwietaNazwa,MATCH(B24,SwietaData,0)),""))</f>
        <v/>
      </c>
      <c r="E24" s="17"/>
      <c r="F24" s="17"/>
      <c r="G24" s="18">
        <f>IF(OR(E24="",F24=""),"",ROUND(MOD(F24-E24,1)*24,2))</f>
        <v/>
      </c>
      <c r="H24" s="18">
        <f>IF(OR(E24="",F24=""),"",ROUND(24*(MAX(0,MIN(IF(F24&lt;E24,F24+1,F24),NocOd-1+8/24)-MAX(E24,NocOd-1))+MAX(0,MIN(IF(F24&lt;E24,F24+1,F24),NocOd+8/24)-MAX(E24,NocOd))),2))</f>
        <v/>
      </c>
      <c r="I24" s="18">
        <f>IF(G24="","",MAX(0,G24-NormaDoby))</f>
        <v/>
      </c>
      <c r="J24" s="19"/>
      <c r="K24" s="19"/>
      <c r="L24" s="18">
        <f>IF(OR(G24="",B24=""),"",IF(OR(WEEKDAY(B24,2)=7,D24&lt;&gt;""),G24,""))</f>
        <v/>
      </c>
      <c r="M24" s="20"/>
      <c r="N24" s="17"/>
      <c r="O24" s="17"/>
      <c r="P24" s="18">
        <f>IF(OR(N24="",O24=""),"",ROUND(MOD(O24-N24,1)*24,2))</f>
        <v/>
      </c>
      <c r="Q24" s="20"/>
      <c r="R24" s="20"/>
      <c r="S24" s="19"/>
      <c r="T24" s="20"/>
      <c r="U24" s="19"/>
      <c r="V24" s="19"/>
      <c r="W24" s="20">
        <f>IF(B24="","",IF(AND(N(I24)&gt;0,OR(J24&lt;&gt;"",K24&lt;&gt;""),ROUND(N(J24)+N(K24),2)&lt;&gt;ROUND(N(I24),2)),"podział nadgodzin nie zgadza się z sumą",IF(AND(B24&lt;&gt;"",WEEKDAY(B24,2)=6,D24&lt;&gt;""),"dzień wolny za to święto - wyznacz w tym okresie","")))</f>
        <v/>
      </c>
    </row>
    <row r="25" spans="1:23">
      <c r="A25" s="15">
        <v>17</v>
      </c>
      <c r="B25" s="10">
        <f>IF(A25&gt;DAY($AA$2),"",DATE(Rok,10,A25))</f>
        <v>46312</v>
      </c>
      <c r="C25" s="15" t="str">
        <f>IF(B25="","",CHOOSE(WEEKDAY(B25,2),"pon","wt","śr","czw","pt","sob","nd"))</f>
        <v>sob</v>
      </c>
      <c r="D25" s="16">
        <f>IF(B25="","",IFERROR(INDEX(SwietaNazwa,MATCH(B25,SwietaData,0)),""))</f>
        <v/>
      </c>
      <c r="E25" s="17"/>
      <c r="F25" s="17"/>
      <c r="G25" s="18">
        <f>IF(OR(E25="",F25=""),"",ROUND(MOD(F25-E25,1)*24,2))</f>
        <v/>
      </c>
      <c r="H25" s="18">
        <f>IF(OR(E25="",F25=""),"",ROUND(24*(MAX(0,MIN(IF(F25&lt;E25,F25+1,F25),NocOd-1+8/24)-MAX(E25,NocOd-1))+MAX(0,MIN(IF(F25&lt;E25,F25+1,F25),NocOd+8/24)-MAX(E25,NocOd))),2))</f>
        <v/>
      </c>
      <c r="I25" s="18">
        <f>IF(G25="","",MAX(0,G25-NormaDoby))</f>
        <v/>
      </c>
      <c r="J25" s="19"/>
      <c r="K25" s="19"/>
      <c r="L25" s="18">
        <f>IF(OR(G25="",B25=""),"",IF(OR(WEEKDAY(B25,2)=7,D25&lt;&gt;""),G25,""))</f>
        <v/>
      </c>
      <c r="M25" s="20"/>
      <c r="N25" s="17"/>
      <c r="O25" s="17"/>
      <c r="P25" s="18">
        <f>IF(OR(N25="",O25=""),"",ROUND(MOD(O25-N25,1)*24,2))</f>
        <v/>
      </c>
      <c r="Q25" s="20"/>
      <c r="R25" s="20"/>
      <c r="S25" s="19"/>
      <c r="T25" s="20"/>
      <c r="U25" s="19"/>
      <c r="V25" s="19"/>
      <c r="W25" s="20">
        <f>IF(B25="","",IF(AND(N(I25)&gt;0,OR(J25&lt;&gt;"",K25&lt;&gt;""),ROUND(N(J25)+N(K25),2)&lt;&gt;ROUND(N(I25),2)),"podział nadgodzin nie zgadza się z sumą",IF(AND(B25&lt;&gt;"",WEEKDAY(B25,2)=6,D25&lt;&gt;""),"dzień wolny za to święto - wyznacz w tym okresie","")))</f>
        <v/>
      </c>
    </row>
    <row r="26" spans="1:23">
      <c r="A26" s="15">
        <v>18</v>
      </c>
      <c r="B26" s="10">
        <f>IF(A26&gt;DAY($AA$2),"",DATE(Rok,10,A26))</f>
        <v>46313</v>
      </c>
      <c r="C26" s="15" t="str">
        <f>IF(B26="","",CHOOSE(WEEKDAY(B26,2),"pon","wt","śr","czw","pt","sob","nd"))</f>
        <v>nd</v>
      </c>
      <c r="D26" s="16">
        <f>IF(B26="","",IFERROR(INDEX(SwietaNazwa,MATCH(B26,SwietaData,0)),""))</f>
        <v/>
      </c>
      <c r="E26" s="17"/>
      <c r="F26" s="17"/>
      <c r="G26" s="18">
        <f>IF(OR(E26="",F26=""),"",ROUND(MOD(F26-E26,1)*24,2))</f>
        <v/>
      </c>
      <c r="H26" s="18">
        <f>IF(OR(E26="",F26=""),"",ROUND(24*(MAX(0,MIN(IF(F26&lt;E26,F26+1,F26),NocOd-1+8/24)-MAX(E26,NocOd-1))+MAX(0,MIN(IF(F26&lt;E26,F26+1,F26),NocOd+8/24)-MAX(E26,NocOd))),2))</f>
        <v/>
      </c>
      <c r="I26" s="18">
        <f>IF(G26="","",MAX(0,G26-NormaDoby))</f>
        <v/>
      </c>
      <c r="J26" s="19"/>
      <c r="K26" s="19"/>
      <c r="L26" s="18">
        <f>IF(OR(G26="",B26=""),"",IF(OR(WEEKDAY(B26,2)=7,D26&lt;&gt;""),G26,""))</f>
        <v/>
      </c>
      <c r="M26" s="20"/>
      <c r="N26" s="17"/>
      <c r="O26" s="17"/>
      <c r="P26" s="18">
        <f>IF(OR(N26="",O26=""),"",ROUND(MOD(O26-N26,1)*24,2))</f>
        <v/>
      </c>
      <c r="Q26" s="20"/>
      <c r="R26" s="20"/>
      <c r="S26" s="19"/>
      <c r="T26" s="20"/>
      <c r="U26" s="19"/>
      <c r="V26" s="19"/>
      <c r="W26" s="20">
        <f>IF(B26="","",IF(AND(N(I26)&gt;0,OR(J26&lt;&gt;"",K26&lt;&gt;""),ROUND(N(J26)+N(K26),2)&lt;&gt;ROUND(N(I26),2)),"podział nadgodzin nie zgadza się z sumą",IF(AND(B26&lt;&gt;"",WEEKDAY(B26,2)=6,D26&lt;&gt;""),"dzień wolny za to święto - wyznacz w tym okresie","")))</f>
        <v/>
      </c>
    </row>
    <row r="27" spans="1:23">
      <c r="A27" s="15">
        <v>19</v>
      </c>
      <c r="B27" s="10">
        <f>IF(A27&gt;DAY($AA$2),"",DATE(Rok,10,A27))</f>
        <v>46314</v>
      </c>
      <c r="C27" s="15" t="str">
        <f>IF(B27="","",CHOOSE(WEEKDAY(B27,2),"pon","wt","śr","czw","pt","sob","nd"))</f>
        <v>pon</v>
      </c>
      <c r="D27" s="16">
        <f>IF(B27="","",IFERROR(INDEX(SwietaNazwa,MATCH(B27,SwietaData,0)),""))</f>
        <v/>
      </c>
      <c r="E27" s="17"/>
      <c r="F27" s="17"/>
      <c r="G27" s="18">
        <f>IF(OR(E27="",F27=""),"",ROUND(MOD(F27-E27,1)*24,2))</f>
        <v/>
      </c>
      <c r="H27" s="18">
        <f>IF(OR(E27="",F27=""),"",ROUND(24*(MAX(0,MIN(IF(F27&lt;E27,F27+1,F27),NocOd-1+8/24)-MAX(E27,NocOd-1))+MAX(0,MIN(IF(F27&lt;E27,F27+1,F27),NocOd+8/24)-MAX(E27,NocOd))),2))</f>
        <v/>
      </c>
      <c r="I27" s="18">
        <f>IF(G27="","",MAX(0,G27-NormaDoby))</f>
        <v/>
      </c>
      <c r="J27" s="19"/>
      <c r="K27" s="19"/>
      <c r="L27" s="18">
        <f>IF(OR(G27="",B27=""),"",IF(OR(WEEKDAY(B27,2)=7,D27&lt;&gt;""),G27,""))</f>
        <v/>
      </c>
      <c r="M27" s="20"/>
      <c r="N27" s="17"/>
      <c r="O27" s="17"/>
      <c r="P27" s="18">
        <f>IF(OR(N27="",O27=""),"",ROUND(MOD(O27-N27,1)*24,2))</f>
        <v/>
      </c>
      <c r="Q27" s="20"/>
      <c r="R27" s="20"/>
      <c r="S27" s="19"/>
      <c r="T27" s="20"/>
      <c r="U27" s="19"/>
      <c r="V27" s="19"/>
      <c r="W27" s="20">
        <f>IF(B27="","",IF(AND(N(I27)&gt;0,OR(J27&lt;&gt;"",K27&lt;&gt;""),ROUND(N(J27)+N(K27),2)&lt;&gt;ROUND(N(I27),2)),"podział nadgodzin nie zgadza się z sumą",IF(AND(B27&lt;&gt;"",WEEKDAY(B27,2)=6,D27&lt;&gt;""),"dzień wolny za to święto - wyznacz w tym okresie","")))</f>
        <v/>
      </c>
    </row>
    <row r="28" spans="1:23">
      <c r="A28" s="15">
        <v>20</v>
      </c>
      <c r="B28" s="10">
        <f>IF(A28&gt;DAY($AA$2),"",DATE(Rok,10,A28))</f>
        <v>46315</v>
      </c>
      <c r="C28" s="15" t="str">
        <f>IF(B28="","",CHOOSE(WEEKDAY(B28,2),"pon","wt","śr","czw","pt","sob","nd"))</f>
        <v>wt</v>
      </c>
      <c r="D28" s="16">
        <f>IF(B28="","",IFERROR(INDEX(SwietaNazwa,MATCH(B28,SwietaData,0)),""))</f>
        <v/>
      </c>
      <c r="E28" s="17"/>
      <c r="F28" s="17"/>
      <c r="G28" s="18">
        <f>IF(OR(E28="",F28=""),"",ROUND(MOD(F28-E28,1)*24,2))</f>
        <v/>
      </c>
      <c r="H28" s="18">
        <f>IF(OR(E28="",F28=""),"",ROUND(24*(MAX(0,MIN(IF(F28&lt;E28,F28+1,F28),NocOd-1+8/24)-MAX(E28,NocOd-1))+MAX(0,MIN(IF(F28&lt;E28,F28+1,F28),NocOd+8/24)-MAX(E28,NocOd))),2))</f>
        <v/>
      </c>
      <c r="I28" s="18">
        <f>IF(G28="","",MAX(0,G28-NormaDoby))</f>
        <v/>
      </c>
      <c r="J28" s="19"/>
      <c r="K28" s="19"/>
      <c r="L28" s="18">
        <f>IF(OR(G28="",B28=""),"",IF(OR(WEEKDAY(B28,2)=7,D28&lt;&gt;""),G28,""))</f>
        <v/>
      </c>
      <c r="M28" s="20"/>
      <c r="N28" s="17"/>
      <c r="O28" s="17"/>
      <c r="P28" s="18">
        <f>IF(OR(N28="",O28=""),"",ROUND(MOD(O28-N28,1)*24,2))</f>
        <v/>
      </c>
      <c r="Q28" s="20"/>
      <c r="R28" s="20"/>
      <c r="S28" s="19"/>
      <c r="T28" s="20"/>
      <c r="U28" s="19"/>
      <c r="V28" s="19"/>
      <c r="W28" s="20">
        <f>IF(B28="","",IF(AND(N(I28)&gt;0,OR(J28&lt;&gt;"",K28&lt;&gt;""),ROUND(N(J28)+N(K28),2)&lt;&gt;ROUND(N(I28),2)),"podział nadgodzin nie zgadza się z sumą",IF(AND(B28&lt;&gt;"",WEEKDAY(B28,2)=6,D28&lt;&gt;""),"dzień wolny za to święto - wyznacz w tym okresie","")))</f>
        <v/>
      </c>
    </row>
    <row r="29" spans="1:23">
      <c r="A29" s="15">
        <v>21</v>
      </c>
      <c r="B29" s="10">
        <f>IF(A29&gt;DAY($AA$2),"",DATE(Rok,10,A29))</f>
        <v>46316</v>
      </c>
      <c r="C29" s="15" t="str">
        <f>IF(B29="","",CHOOSE(WEEKDAY(B29,2),"pon","wt","śr","czw","pt","sob","nd"))</f>
        <v>śr</v>
      </c>
      <c r="D29" s="16">
        <f>IF(B29="","",IFERROR(INDEX(SwietaNazwa,MATCH(B29,SwietaData,0)),""))</f>
        <v/>
      </c>
      <c r="E29" s="17"/>
      <c r="F29" s="17"/>
      <c r="G29" s="18">
        <f>IF(OR(E29="",F29=""),"",ROUND(MOD(F29-E29,1)*24,2))</f>
        <v/>
      </c>
      <c r="H29" s="18">
        <f>IF(OR(E29="",F29=""),"",ROUND(24*(MAX(0,MIN(IF(F29&lt;E29,F29+1,F29),NocOd-1+8/24)-MAX(E29,NocOd-1))+MAX(0,MIN(IF(F29&lt;E29,F29+1,F29),NocOd+8/24)-MAX(E29,NocOd))),2))</f>
        <v/>
      </c>
      <c r="I29" s="18">
        <f>IF(G29="","",MAX(0,G29-NormaDoby))</f>
        <v/>
      </c>
      <c r="J29" s="19"/>
      <c r="K29" s="19"/>
      <c r="L29" s="18">
        <f>IF(OR(G29="",B29=""),"",IF(OR(WEEKDAY(B29,2)=7,D29&lt;&gt;""),G29,""))</f>
        <v/>
      </c>
      <c r="M29" s="20"/>
      <c r="N29" s="17"/>
      <c r="O29" s="17"/>
      <c r="P29" s="18">
        <f>IF(OR(N29="",O29=""),"",ROUND(MOD(O29-N29,1)*24,2))</f>
        <v/>
      </c>
      <c r="Q29" s="20"/>
      <c r="R29" s="20"/>
      <c r="S29" s="19"/>
      <c r="T29" s="20"/>
      <c r="U29" s="19"/>
      <c r="V29" s="19"/>
      <c r="W29" s="20">
        <f>IF(B29="","",IF(AND(N(I29)&gt;0,OR(J29&lt;&gt;"",K29&lt;&gt;""),ROUND(N(J29)+N(K29),2)&lt;&gt;ROUND(N(I29),2)),"podział nadgodzin nie zgadza się z sumą",IF(AND(B29&lt;&gt;"",WEEKDAY(B29,2)=6,D29&lt;&gt;""),"dzień wolny za to święto - wyznacz w tym okresie","")))</f>
        <v/>
      </c>
    </row>
    <row r="30" spans="1:23">
      <c r="A30" s="15">
        <v>22</v>
      </c>
      <c r="B30" s="10">
        <f>IF(A30&gt;DAY($AA$2),"",DATE(Rok,10,A30))</f>
        <v>46317</v>
      </c>
      <c r="C30" s="15" t="str">
        <f>IF(B30="","",CHOOSE(WEEKDAY(B30,2),"pon","wt","śr","czw","pt","sob","nd"))</f>
        <v>czw</v>
      </c>
      <c r="D30" s="16">
        <f>IF(B30="","",IFERROR(INDEX(SwietaNazwa,MATCH(B30,SwietaData,0)),""))</f>
        <v/>
      </c>
      <c r="E30" s="17"/>
      <c r="F30" s="17"/>
      <c r="G30" s="18">
        <f>IF(OR(E30="",F30=""),"",ROUND(MOD(F30-E30,1)*24,2))</f>
        <v/>
      </c>
      <c r="H30" s="18">
        <f>IF(OR(E30="",F30=""),"",ROUND(24*(MAX(0,MIN(IF(F30&lt;E30,F30+1,F30),NocOd-1+8/24)-MAX(E30,NocOd-1))+MAX(0,MIN(IF(F30&lt;E30,F30+1,F30),NocOd+8/24)-MAX(E30,NocOd))),2))</f>
        <v/>
      </c>
      <c r="I30" s="18">
        <f>IF(G30="","",MAX(0,G30-NormaDoby))</f>
        <v/>
      </c>
      <c r="J30" s="19"/>
      <c r="K30" s="19"/>
      <c r="L30" s="18">
        <f>IF(OR(G30="",B30=""),"",IF(OR(WEEKDAY(B30,2)=7,D30&lt;&gt;""),G30,""))</f>
        <v/>
      </c>
      <c r="M30" s="20"/>
      <c r="N30" s="17"/>
      <c r="O30" s="17"/>
      <c r="P30" s="18">
        <f>IF(OR(N30="",O30=""),"",ROUND(MOD(O30-N30,1)*24,2))</f>
        <v/>
      </c>
      <c r="Q30" s="20"/>
      <c r="R30" s="20"/>
      <c r="S30" s="19"/>
      <c r="T30" s="20"/>
      <c r="U30" s="19"/>
      <c r="V30" s="19"/>
      <c r="W30" s="20">
        <f>IF(B30="","",IF(AND(N(I30)&gt;0,OR(J30&lt;&gt;"",K30&lt;&gt;""),ROUND(N(J30)+N(K30),2)&lt;&gt;ROUND(N(I30),2)),"podział nadgodzin nie zgadza się z sumą",IF(AND(B30&lt;&gt;"",WEEKDAY(B30,2)=6,D30&lt;&gt;""),"dzień wolny za to święto - wyznacz w tym okresie","")))</f>
        <v/>
      </c>
    </row>
    <row r="31" spans="1:23">
      <c r="A31" s="15">
        <v>23</v>
      </c>
      <c r="B31" s="10">
        <f>IF(A31&gt;DAY($AA$2),"",DATE(Rok,10,A31))</f>
        <v>46318</v>
      </c>
      <c r="C31" s="15" t="str">
        <f>IF(B31="","",CHOOSE(WEEKDAY(B31,2),"pon","wt","śr","czw","pt","sob","nd"))</f>
        <v>pt</v>
      </c>
      <c r="D31" s="16">
        <f>IF(B31="","",IFERROR(INDEX(SwietaNazwa,MATCH(B31,SwietaData,0)),""))</f>
        <v/>
      </c>
      <c r="E31" s="17"/>
      <c r="F31" s="17"/>
      <c r="G31" s="18">
        <f>IF(OR(E31="",F31=""),"",ROUND(MOD(F31-E31,1)*24,2))</f>
        <v/>
      </c>
      <c r="H31" s="18">
        <f>IF(OR(E31="",F31=""),"",ROUND(24*(MAX(0,MIN(IF(F31&lt;E31,F31+1,F31),NocOd-1+8/24)-MAX(E31,NocOd-1))+MAX(0,MIN(IF(F31&lt;E31,F31+1,F31),NocOd+8/24)-MAX(E31,NocOd))),2))</f>
        <v/>
      </c>
      <c r="I31" s="18">
        <f>IF(G31="","",MAX(0,G31-NormaDoby))</f>
        <v/>
      </c>
      <c r="J31" s="19"/>
      <c r="K31" s="19"/>
      <c r="L31" s="18">
        <f>IF(OR(G31="",B31=""),"",IF(OR(WEEKDAY(B31,2)=7,D31&lt;&gt;""),G31,""))</f>
        <v/>
      </c>
      <c r="M31" s="20"/>
      <c r="N31" s="17"/>
      <c r="O31" s="17"/>
      <c r="P31" s="18">
        <f>IF(OR(N31="",O31=""),"",ROUND(MOD(O31-N31,1)*24,2))</f>
        <v/>
      </c>
      <c r="Q31" s="20"/>
      <c r="R31" s="20"/>
      <c r="S31" s="19"/>
      <c r="T31" s="20"/>
      <c r="U31" s="19"/>
      <c r="V31" s="19"/>
      <c r="W31" s="20">
        <f>IF(B31="","",IF(AND(N(I31)&gt;0,OR(J31&lt;&gt;"",K31&lt;&gt;""),ROUND(N(J31)+N(K31),2)&lt;&gt;ROUND(N(I31),2)),"podział nadgodzin nie zgadza się z sumą",IF(AND(B31&lt;&gt;"",WEEKDAY(B31,2)=6,D31&lt;&gt;""),"dzień wolny za to święto - wyznacz w tym okresie","")))</f>
        <v/>
      </c>
    </row>
    <row r="32" spans="1:23">
      <c r="A32" s="15">
        <v>24</v>
      </c>
      <c r="B32" s="10">
        <f>IF(A32&gt;DAY($AA$2),"",DATE(Rok,10,A32))</f>
        <v>46319</v>
      </c>
      <c r="C32" s="15" t="str">
        <f>IF(B32="","",CHOOSE(WEEKDAY(B32,2),"pon","wt","śr","czw","pt","sob","nd"))</f>
        <v>sob</v>
      </c>
      <c r="D32" s="16">
        <f>IF(B32="","",IFERROR(INDEX(SwietaNazwa,MATCH(B32,SwietaData,0)),""))</f>
        <v/>
      </c>
      <c r="E32" s="17"/>
      <c r="F32" s="17"/>
      <c r="G32" s="18">
        <f>IF(OR(E32="",F32=""),"",ROUND(MOD(F32-E32,1)*24,2))</f>
        <v/>
      </c>
      <c r="H32" s="18">
        <f>IF(OR(E32="",F32=""),"",ROUND(24*(MAX(0,MIN(IF(F32&lt;E32,F32+1,F32),NocOd-1+8/24)-MAX(E32,NocOd-1))+MAX(0,MIN(IF(F32&lt;E32,F32+1,F32),NocOd+8/24)-MAX(E32,NocOd))),2))</f>
        <v/>
      </c>
      <c r="I32" s="18">
        <f>IF(G32="","",MAX(0,G32-NormaDoby))</f>
        <v/>
      </c>
      <c r="J32" s="19"/>
      <c r="K32" s="19"/>
      <c r="L32" s="18">
        <f>IF(OR(G32="",B32=""),"",IF(OR(WEEKDAY(B32,2)=7,D32&lt;&gt;""),G32,""))</f>
        <v/>
      </c>
      <c r="M32" s="20"/>
      <c r="N32" s="17"/>
      <c r="O32" s="17"/>
      <c r="P32" s="18">
        <f>IF(OR(N32="",O32=""),"",ROUND(MOD(O32-N32,1)*24,2))</f>
        <v/>
      </c>
      <c r="Q32" s="20"/>
      <c r="R32" s="20"/>
      <c r="S32" s="19"/>
      <c r="T32" s="20"/>
      <c r="U32" s="19"/>
      <c r="V32" s="19"/>
      <c r="W32" s="20">
        <f>IF(B32="","",IF(AND(N(I32)&gt;0,OR(J32&lt;&gt;"",K32&lt;&gt;""),ROUND(N(J32)+N(K32),2)&lt;&gt;ROUND(N(I32),2)),"podział nadgodzin nie zgadza się z sumą",IF(AND(B32&lt;&gt;"",WEEKDAY(B32,2)=6,D32&lt;&gt;""),"dzień wolny za to święto - wyznacz w tym okresie","")))</f>
        <v/>
      </c>
    </row>
    <row r="33" spans="1:23">
      <c r="A33" s="15">
        <v>25</v>
      </c>
      <c r="B33" s="10">
        <f>IF(A33&gt;DAY($AA$2),"",DATE(Rok,10,A33))</f>
        <v>46320</v>
      </c>
      <c r="C33" s="15" t="str">
        <f>IF(B33="","",CHOOSE(WEEKDAY(B33,2),"pon","wt","śr","czw","pt","sob","nd"))</f>
        <v>nd</v>
      </c>
      <c r="D33" s="16">
        <f>IF(B33="","",IFERROR(INDEX(SwietaNazwa,MATCH(B33,SwietaData,0)),""))</f>
        <v/>
      </c>
      <c r="E33" s="17"/>
      <c r="F33" s="17"/>
      <c r="G33" s="18">
        <f>IF(OR(E33="",F33=""),"",ROUND(MOD(F33-E33,1)*24,2))</f>
        <v/>
      </c>
      <c r="H33" s="18">
        <f>IF(OR(E33="",F33=""),"",ROUND(24*(MAX(0,MIN(IF(F33&lt;E33,F33+1,F33),NocOd-1+8/24)-MAX(E33,NocOd-1))+MAX(0,MIN(IF(F33&lt;E33,F33+1,F33),NocOd+8/24)-MAX(E33,NocOd))),2))</f>
        <v/>
      </c>
      <c r="I33" s="18">
        <f>IF(G33="","",MAX(0,G33-NormaDoby))</f>
        <v/>
      </c>
      <c r="J33" s="19"/>
      <c r="K33" s="19"/>
      <c r="L33" s="18">
        <f>IF(OR(G33="",B33=""),"",IF(OR(WEEKDAY(B33,2)=7,D33&lt;&gt;""),G33,""))</f>
        <v/>
      </c>
      <c r="M33" s="20"/>
      <c r="N33" s="17"/>
      <c r="O33" s="17"/>
      <c r="P33" s="18">
        <f>IF(OR(N33="",O33=""),"",ROUND(MOD(O33-N33,1)*24,2))</f>
        <v/>
      </c>
      <c r="Q33" s="20"/>
      <c r="R33" s="20"/>
      <c r="S33" s="19"/>
      <c r="T33" s="20"/>
      <c r="U33" s="19"/>
      <c r="V33" s="19"/>
      <c r="W33" s="20">
        <f>IF(B33="","",IF(AND(N(I33)&gt;0,OR(J33&lt;&gt;"",K33&lt;&gt;""),ROUND(N(J33)+N(K33),2)&lt;&gt;ROUND(N(I33),2)),"podział nadgodzin nie zgadza się z sumą",IF(AND(B33&lt;&gt;"",WEEKDAY(B33,2)=6,D33&lt;&gt;""),"dzień wolny za to święto - wyznacz w tym okresie","")))</f>
        <v/>
      </c>
    </row>
    <row r="34" spans="1:23">
      <c r="A34" s="15">
        <v>26</v>
      </c>
      <c r="B34" s="10">
        <f>IF(A34&gt;DAY($AA$2),"",DATE(Rok,10,A34))</f>
        <v>46321</v>
      </c>
      <c r="C34" s="15" t="str">
        <f>IF(B34="","",CHOOSE(WEEKDAY(B34,2),"pon","wt","śr","czw","pt","sob","nd"))</f>
        <v>pon</v>
      </c>
      <c r="D34" s="16">
        <f>IF(B34="","",IFERROR(INDEX(SwietaNazwa,MATCH(B34,SwietaData,0)),""))</f>
        <v/>
      </c>
      <c r="E34" s="17"/>
      <c r="F34" s="17"/>
      <c r="G34" s="18">
        <f>IF(OR(E34="",F34=""),"",ROUND(MOD(F34-E34,1)*24,2))</f>
        <v/>
      </c>
      <c r="H34" s="18">
        <f>IF(OR(E34="",F34=""),"",ROUND(24*(MAX(0,MIN(IF(F34&lt;E34,F34+1,F34),NocOd-1+8/24)-MAX(E34,NocOd-1))+MAX(0,MIN(IF(F34&lt;E34,F34+1,F34),NocOd+8/24)-MAX(E34,NocOd))),2))</f>
        <v/>
      </c>
      <c r="I34" s="18">
        <f>IF(G34="","",MAX(0,G34-NormaDoby))</f>
        <v/>
      </c>
      <c r="J34" s="19"/>
      <c r="K34" s="19"/>
      <c r="L34" s="18">
        <f>IF(OR(G34="",B34=""),"",IF(OR(WEEKDAY(B34,2)=7,D34&lt;&gt;""),G34,""))</f>
        <v/>
      </c>
      <c r="M34" s="20"/>
      <c r="N34" s="17"/>
      <c r="O34" s="17"/>
      <c r="P34" s="18">
        <f>IF(OR(N34="",O34=""),"",ROUND(MOD(O34-N34,1)*24,2))</f>
        <v/>
      </c>
      <c r="Q34" s="20"/>
      <c r="R34" s="20"/>
      <c r="S34" s="19"/>
      <c r="T34" s="20"/>
      <c r="U34" s="19"/>
      <c r="V34" s="19"/>
      <c r="W34" s="20">
        <f>IF(B34="","",IF(AND(N(I34)&gt;0,OR(J34&lt;&gt;"",K34&lt;&gt;""),ROUND(N(J34)+N(K34),2)&lt;&gt;ROUND(N(I34),2)),"podział nadgodzin nie zgadza się z sumą",IF(AND(B34&lt;&gt;"",WEEKDAY(B34,2)=6,D34&lt;&gt;""),"dzień wolny za to święto - wyznacz w tym okresie","")))</f>
        <v/>
      </c>
    </row>
    <row r="35" spans="1:23">
      <c r="A35" s="15">
        <v>27</v>
      </c>
      <c r="B35" s="10">
        <f>IF(A35&gt;DAY($AA$2),"",DATE(Rok,10,A35))</f>
        <v>46322</v>
      </c>
      <c r="C35" s="15" t="str">
        <f>IF(B35="","",CHOOSE(WEEKDAY(B35,2),"pon","wt","śr","czw","pt","sob","nd"))</f>
        <v>wt</v>
      </c>
      <c r="D35" s="16">
        <f>IF(B35="","",IFERROR(INDEX(SwietaNazwa,MATCH(B35,SwietaData,0)),""))</f>
        <v/>
      </c>
      <c r="E35" s="17"/>
      <c r="F35" s="17"/>
      <c r="G35" s="18">
        <f>IF(OR(E35="",F35=""),"",ROUND(MOD(F35-E35,1)*24,2))</f>
        <v/>
      </c>
      <c r="H35" s="18">
        <f>IF(OR(E35="",F35=""),"",ROUND(24*(MAX(0,MIN(IF(F35&lt;E35,F35+1,F35),NocOd-1+8/24)-MAX(E35,NocOd-1))+MAX(0,MIN(IF(F35&lt;E35,F35+1,F35),NocOd+8/24)-MAX(E35,NocOd))),2))</f>
        <v/>
      </c>
      <c r="I35" s="18">
        <f>IF(G35="","",MAX(0,G35-NormaDoby))</f>
        <v/>
      </c>
      <c r="J35" s="19"/>
      <c r="K35" s="19"/>
      <c r="L35" s="18">
        <f>IF(OR(G35="",B35=""),"",IF(OR(WEEKDAY(B35,2)=7,D35&lt;&gt;""),G35,""))</f>
        <v/>
      </c>
      <c r="M35" s="20"/>
      <c r="N35" s="17"/>
      <c r="O35" s="17"/>
      <c r="P35" s="18">
        <f>IF(OR(N35="",O35=""),"",ROUND(MOD(O35-N35,1)*24,2))</f>
        <v/>
      </c>
      <c r="Q35" s="20"/>
      <c r="R35" s="20"/>
      <c r="S35" s="19"/>
      <c r="T35" s="20"/>
      <c r="U35" s="19"/>
      <c r="V35" s="19"/>
      <c r="W35" s="20">
        <f>IF(B35="","",IF(AND(N(I35)&gt;0,OR(J35&lt;&gt;"",K35&lt;&gt;""),ROUND(N(J35)+N(K35),2)&lt;&gt;ROUND(N(I35),2)),"podział nadgodzin nie zgadza się z sumą",IF(AND(B35&lt;&gt;"",WEEKDAY(B35,2)=6,D35&lt;&gt;""),"dzień wolny za to święto - wyznacz w tym okresie","")))</f>
        <v/>
      </c>
    </row>
    <row r="36" spans="1:23">
      <c r="A36" s="15">
        <v>28</v>
      </c>
      <c r="B36" s="10">
        <f>IF(A36&gt;DAY($AA$2),"",DATE(Rok,10,A36))</f>
        <v>46323</v>
      </c>
      <c r="C36" s="15" t="str">
        <f>IF(B36="","",CHOOSE(WEEKDAY(B36,2),"pon","wt","śr","czw","pt","sob","nd"))</f>
        <v>śr</v>
      </c>
      <c r="D36" s="16">
        <f>IF(B36="","",IFERROR(INDEX(SwietaNazwa,MATCH(B36,SwietaData,0)),""))</f>
        <v/>
      </c>
      <c r="E36" s="17"/>
      <c r="F36" s="17"/>
      <c r="G36" s="18">
        <f>IF(OR(E36="",F36=""),"",ROUND(MOD(F36-E36,1)*24,2))</f>
        <v/>
      </c>
      <c r="H36" s="18">
        <f>IF(OR(E36="",F36=""),"",ROUND(24*(MAX(0,MIN(IF(F36&lt;E36,F36+1,F36),NocOd-1+8/24)-MAX(E36,NocOd-1))+MAX(0,MIN(IF(F36&lt;E36,F36+1,F36),NocOd+8/24)-MAX(E36,NocOd))),2))</f>
        <v/>
      </c>
      <c r="I36" s="18">
        <f>IF(G36="","",MAX(0,G36-NormaDoby))</f>
        <v/>
      </c>
      <c r="J36" s="19"/>
      <c r="K36" s="19"/>
      <c r="L36" s="18">
        <f>IF(OR(G36="",B36=""),"",IF(OR(WEEKDAY(B36,2)=7,D36&lt;&gt;""),G36,""))</f>
        <v/>
      </c>
      <c r="M36" s="20"/>
      <c r="N36" s="17"/>
      <c r="O36" s="17"/>
      <c r="P36" s="18">
        <f>IF(OR(N36="",O36=""),"",ROUND(MOD(O36-N36,1)*24,2))</f>
        <v/>
      </c>
      <c r="Q36" s="20"/>
      <c r="R36" s="20"/>
      <c r="S36" s="19"/>
      <c r="T36" s="20"/>
      <c r="U36" s="19"/>
      <c r="V36" s="19"/>
      <c r="W36" s="20">
        <f>IF(B36="","",IF(AND(N(I36)&gt;0,OR(J36&lt;&gt;"",K36&lt;&gt;""),ROUND(N(J36)+N(K36),2)&lt;&gt;ROUND(N(I36),2)),"podział nadgodzin nie zgadza się z sumą",IF(AND(B36&lt;&gt;"",WEEKDAY(B36,2)=6,D36&lt;&gt;""),"dzień wolny za to święto - wyznacz w tym okresie","")))</f>
        <v/>
      </c>
    </row>
    <row r="37" spans="1:23">
      <c r="A37" s="15">
        <v>29</v>
      </c>
      <c r="B37" s="10">
        <f>IF(A37&gt;DAY($AA$2),"",DATE(Rok,10,A37))</f>
        <v>46324</v>
      </c>
      <c r="C37" s="15" t="str">
        <f>IF(B37="","",CHOOSE(WEEKDAY(B37,2),"pon","wt","śr","czw","pt","sob","nd"))</f>
        <v>czw</v>
      </c>
      <c r="D37" s="16">
        <f>IF(B37="","",IFERROR(INDEX(SwietaNazwa,MATCH(B37,SwietaData,0)),""))</f>
        <v/>
      </c>
      <c r="E37" s="17"/>
      <c r="F37" s="17"/>
      <c r="G37" s="18">
        <f>IF(OR(E37="",F37=""),"",ROUND(MOD(F37-E37,1)*24,2))</f>
        <v/>
      </c>
      <c r="H37" s="18">
        <f>IF(OR(E37="",F37=""),"",ROUND(24*(MAX(0,MIN(IF(F37&lt;E37,F37+1,F37),NocOd-1+8/24)-MAX(E37,NocOd-1))+MAX(0,MIN(IF(F37&lt;E37,F37+1,F37),NocOd+8/24)-MAX(E37,NocOd))),2))</f>
        <v/>
      </c>
      <c r="I37" s="18">
        <f>IF(G37="","",MAX(0,G37-NormaDoby))</f>
        <v/>
      </c>
      <c r="J37" s="19"/>
      <c r="K37" s="19"/>
      <c r="L37" s="18">
        <f>IF(OR(G37="",B37=""),"",IF(OR(WEEKDAY(B37,2)=7,D37&lt;&gt;""),G37,""))</f>
        <v/>
      </c>
      <c r="M37" s="20"/>
      <c r="N37" s="17"/>
      <c r="O37" s="17"/>
      <c r="P37" s="18">
        <f>IF(OR(N37="",O37=""),"",ROUND(MOD(O37-N37,1)*24,2))</f>
        <v/>
      </c>
      <c r="Q37" s="20"/>
      <c r="R37" s="20"/>
      <c r="S37" s="19"/>
      <c r="T37" s="20"/>
      <c r="U37" s="19"/>
      <c r="V37" s="19"/>
      <c r="W37" s="20">
        <f>IF(B37="","",IF(AND(N(I37)&gt;0,OR(J37&lt;&gt;"",K37&lt;&gt;""),ROUND(N(J37)+N(K37),2)&lt;&gt;ROUND(N(I37),2)),"podział nadgodzin nie zgadza się z sumą",IF(AND(B37&lt;&gt;"",WEEKDAY(B37,2)=6,D37&lt;&gt;""),"dzień wolny za to święto - wyznacz w tym okresie","")))</f>
        <v/>
      </c>
    </row>
    <row r="38" spans="1:23">
      <c r="A38" s="15">
        <v>30</v>
      </c>
      <c r="B38" s="10">
        <f>IF(A38&gt;DAY($AA$2),"",DATE(Rok,10,A38))</f>
        <v>46325</v>
      </c>
      <c r="C38" s="15" t="str">
        <f>IF(B38="","",CHOOSE(WEEKDAY(B38,2),"pon","wt","śr","czw","pt","sob","nd"))</f>
        <v>pt</v>
      </c>
      <c r="D38" s="16">
        <f>IF(B38="","",IFERROR(INDEX(SwietaNazwa,MATCH(B38,SwietaData,0)),""))</f>
        <v/>
      </c>
      <c r="E38" s="17"/>
      <c r="F38" s="17"/>
      <c r="G38" s="18">
        <f>IF(OR(E38="",F38=""),"",ROUND(MOD(F38-E38,1)*24,2))</f>
        <v/>
      </c>
      <c r="H38" s="18">
        <f>IF(OR(E38="",F38=""),"",ROUND(24*(MAX(0,MIN(IF(F38&lt;E38,F38+1,F38),NocOd-1+8/24)-MAX(E38,NocOd-1))+MAX(0,MIN(IF(F38&lt;E38,F38+1,F38),NocOd+8/24)-MAX(E38,NocOd))),2))</f>
        <v/>
      </c>
      <c r="I38" s="18">
        <f>IF(G38="","",MAX(0,G38-NormaDoby))</f>
        <v/>
      </c>
      <c r="J38" s="19"/>
      <c r="K38" s="19"/>
      <c r="L38" s="18">
        <f>IF(OR(G38="",B38=""),"",IF(OR(WEEKDAY(B38,2)=7,D38&lt;&gt;""),G38,""))</f>
        <v/>
      </c>
      <c r="M38" s="20"/>
      <c r="N38" s="17"/>
      <c r="O38" s="17"/>
      <c r="P38" s="18">
        <f>IF(OR(N38="",O38=""),"",ROUND(MOD(O38-N38,1)*24,2))</f>
        <v/>
      </c>
      <c r="Q38" s="20"/>
      <c r="R38" s="20"/>
      <c r="S38" s="19"/>
      <c r="T38" s="20"/>
      <c r="U38" s="19"/>
      <c r="V38" s="19"/>
      <c r="W38" s="20">
        <f>IF(B38="","",IF(AND(N(I38)&gt;0,OR(J38&lt;&gt;"",K38&lt;&gt;""),ROUND(N(J38)+N(K38),2)&lt;&gt;ROUND(N(I38),2)),"podział nadgodzin nie zgadza się z sumą",IF(AND(B38&lt;&gt;"",WEEKDAY(B38,2)=6,D38&lt;&gt;""),"dzień wolny za to święto - wyznacz w tym okresie","")))</f>
        <v/>
      </c>
    </row>
    <row r="39" spans="1:23">
      <c r="A39" s="15">
        <v>31</v>
      </c>
      <c r="B39" s="10">
        <f>IF(A39&gt;DAY($AA$2),"",DATE(Rok,10,A39))</f>
        <v>46326</v>
      </c>
      <c r="C39" s="15" t="str">
        <f>IF(B39="","",CHOOSE(WEEKDAY(B39,2),"pon","wt","śr","czw","pt","sob","nd"))</f>
        <v>sob</v>
      </c>
      <c r="D39" s="16">
        <f>IF(B39="","",IFERROR(INDEX(SwietaNazwa,MATCH(B39,SwietaData,0)),""))</f>
        <v/>
      </c>
      <c r="E39" s="17"/>
      <c r="F39" s="17"/>
      <c r="G39" s="18">
        <f>IF(OR(E39="",F39=""),"",ROUND(MOD(F39-E39,1)*24,2))</f>
        <v/>
      </c>
      <c r="H39" s="18">
        <f>IF(OR(E39="",F39=""),"",ROUND(24*(MAX(0,MIN(IF(F39&lt;E39,F39+1,F39),NocOd-1+8/24)-MAX(E39,NocOd-1))+MAX(0,MIN(IF(F39&lt;E39,F39+1,F39),NocOd+8/24)-MAX(E39,NocOd))),2))</f>
        <v/>
      </c>
      <c r="I39" s="18">
        <f>IF(G39="","",MAX(0,G39-NormaDoby))</f>
        <v/>
      </c>
      <c r="J39" s="19"/>
      <c r="K39" s="19"/>
      <c r="L39" s="18">
        <f>IF(OR(G39="",B39=""),"",IF(OR(WEEKDAY(B39,2)=7,D39&lt;&gt;""),G39,""))</f>
        <v/>
      </c>
      <c r="M39" s="20"/>
      <c r="N39" s="17"/>
      <c r="O39" s="17"/>
      <c r="P39" s="18">
        <f>IF(OR(N39="",O39=""),"",ROUND(MOD(O39-N39,1)*24,2))</f>
        <v/>
      </c>
      <c r="Q39" s="20"/>
      <c r="R39" s="20"/>
      <c r="S39" s="19"/>
      <c r="T39" s="20"/>
      <c r="U39" s="19"/>
      <c r="V39" s="19"/>
      <c r="W39" s="20">
        <f>IF(B39="","",IF(AND(N(I39)&gt;0,OR(J39&lt;&gt;"",K39&lt;&gt;""),ROUND(N(J39)+N(K39),2)&lt;&gt;ROUND(N(I39),2)),"podział nadgodzin nie zgadza się z sumą",IF(AND(B39&lt;&gt;"",WEEKDAY(B39,2)=6,D39&lt;&gt;""),"dzień wolny za to święto - wyznacz w tym okresie","")))</f>
        <v/>
      </c>
    </row>
    <row r="40" spans="1:23">
      <c r="A40" s="21" t="s">
        <v>61</v>
      </c>
      <c r="B40" s="21"/>
      <c r="C40" s="21"/>
      <c r="D40" s="21"/>
      <c r="E40" s="21"/>
      <c r="F40" s="21"/>
      <c r="G40" s="22">
        <f>SUM(G9:G39)</f>
        <v>0</v>
      </c>
      <c r="H40" s="22">
        <f>SUM(H9:H39)</f>
        <v>0</v>
      </c>
      <c r="I40" s="22">
        <f>SUM(I9:I39)</f>
        <v>0</v>
      </c>
      <c r="J40" s="22">
        <f>SUM(J9:J39)</f>
        <v>0</v>
      </c>
      <c r="K40" s="22">
        <f>SUM(K9:K39)</f>
        <v>0</v>
      </c>
      <c r="L40" s="22">
        <f>SUM(L9:L39)</f>
        <v>0</v>
      </c>
      <c r="M40" s="23">
        <f>COUNTA(M9:M39)</f>
        <v>0</v>
      </c>
      <c r="N40" s="21"/>
      <c r="O40" s="21"/>
      <c r="P40" s="22">
        <f>SUM(P9:P39)</f>
        <v>0</v>
      </c>
      <c r="Q40" s="21"/>
      <c r="R40" s="23">
        <f>COUNTA(R9:R39)</f>
        <v>0</v>
      </c>
      <c r="S40" s="22">
        <f>SUM(S9:S39)</f>
        <v>0</v>
      </c>
      <c r="T40" s="23">
        <f>COUNTA(T9:T39)</f>
        <v>0</v>
      </c>
      <c r="U40" s="22">
        <f>SUM(U9:U39)</f>
        <v>0</v>
      </c>
      <c r="V40" s="22">
        <f>SUM(V9:V39)</f>
        <v>0</v>
      </c>
      <c r="W40" s="21"/>
    </row>
    <row r="41" spans="1:23" ht="24" customHeight="1">
      <c r="A41" s="4" t="s">
        <v>62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>
      <c r="A42" s="5" t="s">
        <v>63</v>
      </c>
    </row>
    <row r="43" spans="1:23" ht="24" customHeight="1">
      <c r="A43" s="24" t="s">
        <v>64</v>
      </c>
      <c r="B43" s="24"/>
      <c r="C43" s="24"/>
      <c r="D43" s="24"/>
      <c r="E43" s="24"/>
      <c r="F43" s="24"/>
      <c r="G43" s="18">
        <f>W2</f>
        <v>176</v>
      </c>
      <c r="I43" s="24" t="s">
        <v>70</v>
      </c>
      <c r="J43" s="24"/>
      <c r="K43" s="24"/>
      <c r="L43" s="24"/>
      <c r="M43" s="24"/>
      <c r="N43" s="24"/>
      <c r="O43" s="24"/>
      <c r="P43" s="18">
        <f>MAX(0,G40-G45-I40)</f>
        <v>0</v>
      </c>
    </row>
    <row r="44" spans="1:23">
      <c r="A44" s="24" t="s">
        <v>65</v>
      </c>
      <c r="B44" s="24"/>
      <c r="C44" s="24"/>
      <c r="D44" s="24"/>
      <c r="E44" s="24"/>
      <c r="F44" s="24"/>
      <c r="G44" s="25">
        <f>S40+U40</f>
        <v>0</v>
      </c>
      <c r="I44" s="24" t="s">
        <v>71</v>
      </c>
      <c r="J44" s="24"/>
      <c r="K44" s="24"/>
      <c r="L44" s="24"/>
      <c r="M44" s="24"/>
      <c r="N44" s="24"/>
      <c r="O44" s="24"/>
      <c r="P44" s="26">
        <f>COUNTIF(R9:R39,"UW")+COUNTIF(R9:R39,"UŻ")</f>
        <v>0</v>
      </c>
    </row>
    <row r="45" spans="1:23">
      <c r="A45" s="24" t="s">
        <v>66</v>
      </c>
      <c r="B45" s="24"/>
      <c r="C45" s="24"/>
      <c r="D45" s="24"/>
      <c r="E45" s="24"/>
      <c r="F45" s="24"/>
      <c r="G45" s="18">
        <f>MAX(0,W2-G44)</f>
        <v>176</v>
      </c>
      <c r="I45" s="24" t="s">
        <v>72</v>
      </c>
      <c r="J45" s="24"/>
      <c r="K45" s="24"/>
      <c r="L45" s="24"/>
      <c r="M45" s="24"/>
      <c r="N45" s="24"/>
      <c r="O45" s="24"/>
      <c r="P45" s="26">
        <f>COUNTIF(R9:R39,"UŻ")</f>
        <v>0</v>
      </c>
    </row>
    <row r="46" spans="1:23">
      <c r="A46" s="24" t="s">
        <v>67</v>
      </c>
      <c r="B46" s="24"/>
      <c r="C46" s="24"/>
      <c r="D46" s="24"/>
      <c r="E46" s="24"/>
      <c r="F46" s="24"/>
      <c r="G46" s="18">
        <f>G40</f>
        <v>0</v>
      </c>
      <c r="I46" s="24" t="s">
        <v>73</v>
      </c>
      <c r="J46" s="24"/>
      <c r="K46" s="24"/>
      <c r="L46" s="24"/>
      <c r="M46" s="24"/>
      <c r="N46" s="24"/>
      <c r="O46" s="24"/>
      <c r="P46" s="26">
        <f>COUNTIF(R9:R39,"CH")</f>
        <v>0</v>
      </c>
    </row>
    <row r="47" spans="1:23">
      <c r="A47" s="24" t="s">
        <v>41</v>
      </c>
      <c r="B47" s="24"/>
      <c r="C47" s="24"/>
      <c r="D47" s="24"/>
      <c r="E47" s="24"/>
      <c r="F47" s="24"/>
      <c r="G47" s="18">
        <f>H40</f>
        <v>0</v>
      </c>
      <c r="I47" s="24" t="s">
        <v>74</v>
      </c>
      <c r="J47" s="24"/>
      <c r="K47" s="24"/>
      <c r="L47" s="24"/>
      <c r="M47" s="24"/>
      <c r="N47" s="24"/>
      <c r="O47" s="24"/>
      <c r="P47" s="18">
        <f>P40</f>
        <v>0</v>
      </c>
    </row>
    <row r="48" spans="1:23">
      <c r="A48" s="24" t="s">
        <v>68</v>
      </c>
      <c r="B48" s="24"/>
      <c r="C48" s="24"/>
      <c r="D48" s="24"/>
      <c r="E48" s="24"/>
      <c r="F48" s="24"/>
      <c r="G48" s="18">
        <f>I40</f>
        <v>0</v>
      </c>
      <c r="I48" s="24" t="s">
        <v>75</v>
      </c>
      <c r="J48" s="24"/>
      <c r="K48" s="24"/>
      <c r="L48" s="24"/>
      <c r="M48" s="24"/>
      <c r="N48" s="24"/>
      <c r="O48" s="24"/>
      <c r="P48" s="18">
        <f>V40</f>
        <v>0</v>
      </c>
    </row>
    <row r="49" spans="1:23">
      <c r="A49" s="24" t="s">
        <v>69</v>
      </c>
      <c r="B49" s="24"/>
      <c r="C49" s="24"/>
      <c r="D49" s="24"/>
      <c r="E49" s="24"/>
      <c r="F49" s="24"/>
      <c r="G49" s="18">
        <f>J40</f>
        <v>0</v>
      </c>
      <c r="H49" s="18">
        <f>K40</f>
        <v>0</v>
      </c>
    </row>
    <row r="50" spans="1:23">
      <c r="A50" s="4" t="s">
        <v>76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4" t="s">
        <v>77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6" customHeight="1">
      <c r="A52" s="27" t="s">
        <v>78</v>
      </c>
      <c r="B52" s="27"/>
      <c r="C52" s="27"/>
      <c r="D52" s="27"/>
      <c r="E52" s="27"/>
      <c r="F52" s="27"/>
      <c r="G52" s="27"/>
      <c r="H52" s="27"/>
      <c r="I52" s="27" t="s">
        <v>79</v>
      </c>
      <c r="J52" s="27"/>
      <c r="K52" s="27"/>
      <c r="L52" s="27"/>
      <c r="M52" s="27"/>
      <c r="N52" s="27"/>
      <c r="O52" s="27"/>
      <c r="P52" s="27"/>
      <c r="Q52" s="28" t="s">
        <v>80</v>
      </c>
      <c r="R52" s="28"/>
      <c r="S52" s="28"/>
      <c r="T52" s="28"/>
      <c r="U52" s="28"/>
      <c r="V52" s="28"/>
      <c r="W52" s="28"/>
    </row>
  </sheetData>
  <sheetProtection sheet="1" objects="1" scenarios="1" formatColumns="0" formatRows="0"/>
  <mergeCells count="26">
    <mergeCell ref="S2:V2"/>
    <mergeCell ref="S3:V3"/>
    <mergeCell ref="E7:H7"/>
    <mergeCell ref="I7:K7"/>
    <mergeCell ref="N7:Q7"/>
    <mergeCell ref="R7:V7"/>
    <mergeCell ref="A40:F40"/>
    <mergeCell ref="A41:W41"/>
    <mergeCell ref="A43:F43"/>
    <mergeCell ref="A44:F44"/>
    <mergeCell ref="A45:F45"/>
    <mergeCell ref="A46:F46"/>
    <mergeCell ref="A47:F47"/>
    <mergeCell ref="A48:F48"/>
    <mergeCell ref="A49:F49"/>
    <mergeCell ref="I43:O43"/>
    <mergeCell ref="I44:O44"/>
    <mergeCell ref="I45:O45"/>
    <mergeCell ref="I46:O46"/>
    <mergeCell ref="I47:O47"/>
    <mergeCell ref="I48:O48"/>
    <mergeCell ref="A50:W50"/>
    <mergeCell ref="A51:W51"/>
    <mergeCell ref="A52:H52"/>
    <mergeCell ref="I52:P52"/>
    <mergeCell ref="Q52:W52"/>
  </mergeCells>
  <conditionalFormatting sqref="A9:W39">
    <cfRule type="expression" dxfId="0" priority="1" stopIfTrue="1">
      <formula>$B9=""</formula>
    </cfRule>
    <cfRule type="expression" dxfId="4" priority="7">
      <formula>AND($B9&lt;&gt;"",OR(WEEKDAY($B9,2)=7,$D9&lt;&gt;""))</formula>
    </cfRule>
    <cfRule type="expression" dxfId="5" priority="8">
      <formula>AND($B9&lt;&gt;"",WEEKDAY($B9,2)=6)</formula>
    </cfRule>
  </conditionalFormatting>
  <conditionalFormatting sqref="D9:D39">
    <cfRule type="expression" dxfId="3" priority="6">
      <formula>AND($B9&lt;&gt;"",WEEKDAY($B9,2)=6,$D9&lt;&gt;"")</formula>
    </cfRule>
  </conditionalFormatting>
  <conditionalFormatting sqref="E10:E39">
    <cfRule type="expression" dxfId="2" priority="5">
      <formula>AND($B10&lt;&gt;"",$B9&lt;&gt;"",$E10&lt;&gt;"",$E9&lt;&gt;"",$F9&lt;&gt;"",ROUND((($B10+$E10)-($B9+$F9+IF($F9&lt;$E9,1,0)))*1440,0)&lt;660)</formula>
    </cfRule>
  </conditionalFormatting>
  <conditionalFormatting sqref="E9:F39">
    <cfRule type="expression" dxfId="2" priority="3">
      <formula>OR(AND($E9&lt;&gt;"",$F9=""),AND($E9="",$F9&lt;&gt;""))</formula>
    </cfRule>
  </conditionalFormatting>
  <conditionalFormatting sqref="E9:F39 M9:M39 R9:R39">
    <cfRule type="expression" dxfId="2" priority="4">
      <formula>AND($E9&lt;&gt;"",$F9&lt;&gt;"",OR($M9&lt;&gt;"",$R9&lt;&gt;""))</formula>
    </cfRule>
  </conditionalFormatting>
  <conditionalFormatting sqref="I9:K39">
    <cfRule type="expression" dxfId="1" priority="2">
      <formula>AND(N($I9)&gt;0,OR($J9&lt;&gt;"",$K9&lt;&gt;""),ROUND(N($J9)+N($K9),2)&lt;&gt;ROUND(N($I9),2))</formula>
    </cfRule>
  </conditionalFormatting>
  <dataValidations count="4">
    <dataValidation type="time" allowBlank="1" showInputMessage="1" showErrorMessage="1" errorTitle="Godzina" error="Wpisz godzinę od 0:00 do 23:59, np. 7:00." sqref="E9:F39 N9:O39">
      <formula1>0</formula1>
      <formula2>0.999988425925926</formula2>
    </dataValidation>
    <dataValidation type="list" errorStyle="information" allowBlank="1" showInputMessage="1" showErrorMessage="1" errorTitle="Spoza listy" error="Wpis spoza listy. Możesz go zostawić." sqref="M9:M39">
      <formula1>"W5,WN,WŚ,ND"</formula1>
    </dataValidation>
    <dataValidation type="list" errorStyle="information" allowBlank="1" showInputMessage="1" showErrorMessage="1" errorTitle="Spoza listy" error="Wpis spoza listy. Możesz go zostawić." sqref="R9:R39">
      <formula1>"UW,UŻ,CH,OP,UB,UO"</formula1>
    </dataValidation>
    <dataValidation type="list" errorStyle="information" allowBlank="1" showInputMessage="1" showErrorMessage="1" errorTitle="Spoza listy" error="Wpis spoza listy. Możesz go zostawić." sqref="T9:T39">
      <formula1>"art. 188,sprawy osobiste,siła wyższa,inne"</formula1>
    </dataValidation>
  </dataValidations>
  <pageMargins left="0.197" right="0.197" top="0.197" bottom="0.197" header="0.3" footer="0.3"/>
  <pageSetup paperSize="9" orientation="landscape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2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4.7109375" customWidth="1"/>
    <col min="2" max="2" width="9.7109375" customWidth="1"/>
    <col min="3" max="3" width="5.7109375" customWidth="1"/>
    <col min="4" max="4" width="14.7109375" customWidth="1"/>
    <col min="5" max="6" width="8.7109375" customWidth="1"/>
    <col min="7" max="16" width="7.7109375" customWidth="1"/>
    <col min="17" max="17" width="12.7109375" customWidth="1"/>
    <col min="18" max="18" width="7.7109375" customWidth="1"/>
    <col min="19" max="19" width="6.7109375" customWidth="1"/>
    <col min="20" max="20" width="10.7109375" customWidth="1"/>
    <col min="21" max="21" width="6.7109375" customWidth="1"/>
    <col min="22" max="22" width="7.7109375" customWidth="1"/>
    <col min="23" max="23" width="22.7109375" customWidth="1"/>
    <col min="27" max="27" width="10.7109375" hidden="1" customWidth="1"/>
  </cols>
  <sheetData>
    <row r="1" spans="1:27">
      <c r="A1" s="3" t="s">
        <v>31</v>
      </c>
      <c r="AA1" s="10">
        <f>DATE(Rok,11,1)</f>
        <v>46327</v>
      </c>
    </row>
    <row r="2" spans="1:27">
      <c r="A2" t="str">
        <f>"Miesiąc: "&amp;"listopad"&amp;" "&amp;Rok</f>
        <v>Miesiąc: listopad 2026</v>
      </c>
      <c r="S2" s="11" t="s">
        <v>32</v>
      </c>
      <c r="T2" s="11"/>
      <c r="U2" s="11"/>
      <c r="V2" s="11"/>
      <c r="W2" s="12">
        <f>ROUND(Etat*8*(NETWORKDAYS(AA1,AA2,SwietaData)-SUMPRODUCT((SwietaData&gt;=AA1)*(SwietaData&lt;=AA2)*(WEEKDAY(SwietaData,2)=6))),2)</f>
        <v>160</v>
      </c>
      <c r="AA2" s="10">
        <f>EOMONTH(AA1,0)</f>
        <v>46356</v>
      </c>
    </row>
    <row r="3" spans="1:27">
      <c r="A3" t="str">
        <f>"Pracownik: "&amp;Pracownik</f>
        <v>Pracownik: </v>
      </c>
      <c r="G3" t="str">
        <f>"Stanowisko: "&amp;Stanowisko</f>
        <v>Stanowisko: </v>
      </c>
      <c r="S3" s="11" t="s">
        <v>33</v>
      </c>
      <c r="T3" s="11"/>
      <c r="U3" s="11"/>
      <c r="V3" s="11"/>
      <c r="W3" s="13">
        <f>IF(Etat&gt;0,W2/(8*Etat),"")</f>
        <v>20.0</v>
      </c>
    </row>
    <row r="4" spans="1:27">
      <c r="A4" t="str">
        <f>"Pracodawca: "&amp;Pracodawca</f>
        <v>Pracodawca: </v>
      </c>
      <c r="G4" t="str">
        <f>"Etat: "&amp;ROUND(Etat,2)&amp;"   Rozkład: "&amp;Rozklad</f>
        <v>Etat: 1   Rozkład: </v>
      </c>
    </row>
    <row r="5" spans="1:27">
      <c r="A5" t="str">
        <f>"Okres rozliczeniowy: "&amp;Okres&amp;"   Pora nocna: "&amp;RIGHT("0"&amp;INT(ROUND((NocOd)*1440,0)/60),2)&amp;":"&amp;RIGHT("0"&amp;MOD(ROUND((NocOd)*1440,0),60),2)&amp;"-"&amp;RIGHT("0"&amp;INT(ROUND((MOD(NocOd+8/24,1))*1440,0)/60),2)&amp;":"&amp;RIGHT("0"&amp;MOD(ROUND((MOD(NocOd+8/24,1))*1440,0),60),2)</f>
        <v>Okres rozliczeniowy: 1 miesiąc   Pora nocna: 22:00-06:00</v>
      </c>
    </row>
    <row r="7" spans="1:27">
      <c r="A7" s="14"/>
      <c r="B7" s="14"/>
      <c r="C7" s="14"/>
      <c r="D7" s="14"/>
      <c r="E7" s="14" t="s">
        <v>57</v>
      </c>
      <c r="F7" s="14"/>
      <c r="G7" s="14"/>
      <c r="H7" s="14"/>
      <c r="I7" s="14" t="s">
        <v>58</v>
      </c>
      <c r="J7" s="14"/>
      <c r="K7" s="14"/>
      <c r="L7" s="14"/>
      <c r="M7" s="14"/>
      <c r="N7" s="14" t="s">
        <v>59</v>
      </c>
      <c r="O7" s="14"/>
      <c r="P7" s="14"/>
      <c r="Q7" s="14"/>
      <c r="R7" s="14" t="s">
        <v>60</v>
      </c>
      <c r="S7" s="14"/>
      <c r="T7" s="14"/>
      <c r="U7" s="14"/>
      <c r="V7" s="14"/>
      <c r="W7" s="14"/>
    </row>
    <row r="8" spans="1:27" ht="58" customHeight="1">
      <c r="A8" s="14" t="s">
        <v>34</v>
      </c>
      <c r="B8" s="14" t="s">
        <v>35</v>
      </c>
      <c r="C8" s="14" t="s">
        <v>36</v>
      </c>
      <c r="D8" s="14" t="s">
        <v>37</v>
      </c>
      <c r="E8" s="14" t="s">
        <v>38</v>
      </c>
      <c r="F8" s="14" t="s">
        <v>39</v>
      </c>
      <c r="G8" s="14" t="s">
        <v>40</v>
      </c>
      <c r="H8" s="14" t="s">
        <v>41</v>
      </c>
      <c r="I8" s="14" t="s">
        <v>42</v>
      </c>
      <c r="J8" s="14" t="s">
        <v>43</v>
      </c>
      <c r="K8" s="14" t="s">
        <v>44</v>
      </c>
      <c r="L8" s="14" t="s">
        <v>45</v>
      </c>
      <c r="M8" s="14" t="s">
        <v>46</v>
      </c>
      <c r="N8" s="14" t="s">
        <v>47</v>
      </c>
      <c r="O8" s="14" t="s">
        <v>48</v>
      </c>
      <c r="P8" s="14" t="s">
        <v>49</v>
      </c>
      <c r="Q8" s="14" t="s">
        <v>50</v>
      </c>
      <c r="R8" s="14" t="s">
        <v>51</v>
      </c>
      <c r="S8" s="14" t="s">
        <v>52</v>
      </c>
      <c r="T8" s="14" t="s">
        <v>53</v>
      </c>
      <c r="U8" s="14" t="s">
        <v>54</v>
      </c>
      <c r="V8" s="14" t="s">
        <v>55</v>
      </c>
      <c r="W8" s="14" t="s">
        <v>56</v>
      </c>
    </row>
    <row r="9" spans="1:27">
      <c r="A9" s="15">
        <v>1</v>
      </c>
      <c r="B9" s="10">
        <f>IF(A9&gt;DAY($AA$2),"",DATE(Rok,11,A9))</f>
        <v>46327</v>
      </c>
      <c r="C9" s="15" t="str">
        <f>IF(B9="","",CHOOSE(WEEKDAY(B9,2),"pon","wt","śr","czw","pt","sob","nd"))</f>
        <v>nd</v>
      </c>
      <c r="D9" s="16" t="str">
        <f>IF(B9="","",IFERROR(INDEX(SwietaNazwa,MATCH(B9,SwietaData,0)),""))</f>
        <v>Wszystkich Świętych</v>
      </c>
      <c r="E9" s="17"/>
      <c r="F9" s="17"/>
      <c r="G9" s="18">
        <f>IF(OR(E9="",F9=""),"",ROUND(MOD(F9-E9,1)*24,2))</f>
        <v/>
      </c>
      <c r="H9" s="18">
        <f>IF(OR(E9="",F9=""),"",ROUND(24*(MAX(0,MIN(IF(F9&lt;E9,F9+1,F9),NocOd-1+8/24)-MAX(E9,NocOd-1))+MAX(0,MIN(IF(F9&lt;E9,F9+1,F9),NocOd+8/24)-MAX(E9,NocOd))),2))</f>
        <v/>
      </c>
      <c r="I9" s="18">
        <f>IF(G9="","",MAX(0,G9-NormaDoby))</f>
        <v/>
      </c>
      <c r="J9" s="19"/>
      <c r="K9" s="19"/>
      <c r="L9" s="18">
        <f>IF(OR(G9="",B9=""),"",IF(OR(WEEKDAY(B9,2)=7,D9&lt;&gt;""),G9,""))</f>
        <v/>
      </c>
      <c r="M9" s="20"/>
      <c r="N9" s="17"/>
      <c r="O9" s="17"/>
      <c r="P9" s="18">
        <f>IF(OR(N9="",O9=""),"",ROUND(MOD(O9-N9,1)*24,2))</f>
        <v/>
      </c>
      <c r="Q9" s="20"/>
      <c r="R9" s="20"/>
      <c r="S9" s="19"/>
      <c r="T9" s="20"/>
      <c r="U9" s="19"/>
      <c r="V9" s="19"/>
      <c r="W9" s="20">
        <f>IF(B9="","",IF(AND(N(I9)&gt;0,OR(J9&lt;&gt;"",K9&lt;&gt;""),ROUND(N(J9)+N(K9),2)&lt;&gt;ROUND(N(I9),2)),"podział nadgodzin nie zgadza się z sumą",IF(AND(B9&lt;&gt;"",WEEKDAY(B9,2)=6,D9&lt;&gt;""),"dzień wolny za to święto - wyznacz w tym okresie","")))</f>
        <v/>
      </c>
    </row>
    <row r="10" spans="1:27">
      <c r="A10" s="15">
        <v>2</v>
      </c>
      <c r="B10" s="10">
        <f>IF(A10&gt;DAY($AA$2),"",DATE(Rok,11,A10))</f>
        <v>46328</v>
      </c>
      <c r="C10" s="15" t="str">
        <f>IF(B10="","",CHOOSE(WEEKDAY(B10,2),"pon","wt","śr","czw","pt","sob","nd"))</f>
        <v>pon</v>
      </c>
      <c r="D10" s="16">
        <f>IF(B10="","",IFERROR(INDEX(SwietaNazwa,MATCH(B10,SwietaData,0)),""))</f>
        <v/>
      </c>
      <c r="E10" s="17"/>
      <c r="F10" s="17"/>
      <c r="G10" s="18">
        <f>IF(OR(E10="",F10=""),"",ROUND(MOD(F10-E10,1)*24,2))</f>
        <v/>
      </c>
      <c r="H10" s="18">
        <f>IF(OR(E10="",F10=""),"",ROUND(24*(MAX(0,MIN(IF(F10&lt;E10,F10+1,F10),NocOd-1+8/24)-MAX(E10,NocOd-1))+MAX(0,MIN(IF(F10&lt;E10,F10+1,F10),NocOd+8/24)-MAX(E10,NocOd))),2))</f>
        <v/>
      </c>
      <c r="I10" s="18">
        <f>IF(G10="","",MAX(0,G10-NormaDoby))</f>
        <v/>
      </c>
      <c r="J10" s="19"/>
      <c r="K10" s="19"/>
      <c r="L10" s="18">
        <f>IF(OR(G10="",B10=""),"",IF(OR(WEEKDAY(B10,2)=7,D10&lt;&gt;""),G10,""))</f>
        <v/>
      </c>
      <c r="M10" s="20"/>
      <c r="N10" s="17"/>
      <c r="O10" s="17"/>
      <c r="P10" s="18">
        <f>IF(OR(N10="",O10=""),"",ROUND(MOD(O10-N10,1)*24,2))</f>
        <v/>
      </c>
      <c r="Q10" s="20"/>
      <c r="R10" s="20"/>
      <c r="S10" s="19"/>
      <c r="T10" s="20"/>
      <c r="U10" s="19"/>
      <c r="V10" s="19"/>
      <c r="W10" s="20">
        <f>IF(B10="","",IF(AND(N(I10)&gt;0,OR(J10&lt;&gt;"",K10&lt;&gt;""),ROUND(N(J10)+N(K10),2)&lt;&gt;ROUND(N(I10),2)),"podział nadgodzin nie zgadza się z sumą",IF(AND(B10&lt;&gt;"",WEEKDAY(B10,2)=6,D10&lt;&gt;""),"dzień wolny za to święto - wyznacz w tym okresie","")))</f>
        <v/>
      </c>
    </row>
    <row r="11" spans="1:27">
      <c r="A11" s="15">
        <v>3</v>
      </c>
      <c r="B11" s="10">
        <f>IF(A11&gt;DAY($AA$2),"",DATE(Rok,11,A11))</f>
        <v>46329</v>
      </c>
      <c r="C11" s="15" t="str">
        <f>IF(B11="","",CHOOSE(WEEKDAY(B11,2),"pon","wt","śr","czw","pt","sob","nd"))</f>
        <v>wt</v>
      </c>
      <c r="D11" s="16">
        <f>IF(B11="","",IFERROR(INDEX(SwietaNazwa,MATCH(B11,SwietaData,0)),""))</f>
        <v/>
      </c>
      <c r="E11" s="17"/>
      <c r="F11" s="17"/>
      <c r="G11" s="18">
        <f>IF(OR(E11="",F11=""),"",ROUND(MOD(F11-E11,1)*24,2))</f>
        <v/>
      </c>
      <c r="H11" s="18">
        <f>IF(OR(E11="",F11=""),"",ROUND(24*(MAX(0,MIN(IF(F11&lt;E11,F11+1,F11),NocOd-1+8/24)-MAX(E11,NocOd-1))+MAX(0,MIN(IF(F11&lt;E11,F11+1,F11),NocOd+8/24)-MAX(E11,NocOd))),2))</f>
        <v/>
      </c>
      <c r="I11" s="18">
        <f>IF(G11="","",MAX(0,G11-NormaDoby))</f>
        <v/>
      </c>
      <c r="J11" s="19"/>
      <c r="K11" s="19"/>
      <c r="L11" s="18">
        <f>IF(OR(G11="",B11=""),"",IF(OR(WEEKDAY(B11,2)=7,D11&lt;&gt;""),G11,""))</f>
        <v/>
      </c>
      <c r="M11" s="20"/>
      <c r="N11" s="17"/>
      <c r="O11" s="17"/>
      <c r="P11" s="18">
        <f>IF(OR(N11="",O11=""),"",ROUND(MOD(O11-N11,1)*24,2))</f>
        <v/>
      </c>
      <c r="Q11" s="20"/>
      <c r="R11" s="20"/>
      <c r="S11" s="19"/>
      <c r="T11" s="20"/>
      <c r="U11" s="19"/>
      <c r="V11" s="19"/>
      <c r="W11" s="20">
        <f>IF(B11="","",IF(AND(N(I11)&gt;0,OR(J11&lt;&gt;"",K11&lt;&gt;""),ROUND(N(J11)+N(K11),2)&lt;&gt;ROUND(N(I11),2)),"podział nadgodzin nie zgadza się z sumą",IF(AND(B11&lt;&gt;"",WEEKDAY(B11,2)=6,D11&lt;&gt;""),"dzień wolny za to święto - wyznacz w tym okresie","")))</f>
        <v/>
      </c>
    </row>
    <row r="12" spans="1:27">
      <c r="A12" s="15">
        <v>4</v>
      </c>
      <c r="B12" s="10">
        <f>IF(A12&gt;DAY($AA$2),"",DATE(Rok,11,A12))</f>
        <v>46330</v>
      </c>
      <c r="C12" s="15" t="str">
        <f>IF(B12="","",CHOOSE(WEEKDAY(B12,2),"pon","wt","śr","czw","pt","sob","nd"))</f>
        <v>śr</v>
      </c>
      <c r="D12" s="16">
        <f>IF(B12="","",IFERROR(INDEX(SwietaNazwa,MATCH(B12,SwietaData,0)),""))</f>
        <v/>
      </c>
      <c r="E12" s="17"/>
      <c r="F12" s="17"/>
      <c r="G12" s="18">
        <f>IF(OR(E12="",F12=""),"",ROUND(MOD(F12-E12,1)*24,2))</f>
        <v/>
      </c>
      <c r="H12" s="18">
        <f>IF(OR(E12="",F12=""),"",ROUND(24*(MAX(0,MIN(IF(F12&lt;E12,F12+1,F12),NocOd-1+8/24)-MAX(E12,NocOd-1))+MAX(0,MIN(IF(F12&lt;E12,F12+1,F12),NocOd+8/24)-MAX(E12,NocOd))),2))</f>
        <v/>
      </c>
      <c r="I12" s="18">
        <f>IF(G12="","",MAX(0,G12-NormaDoby))</f>
        <v/>
      </c>
      <c r="J12" s="19"/>
      <c r="K12" s="19"/>
      <c r="L12" s="18">
        <f>IF(OR(G12="",B12=""),"",IF(OR(WEEKDAY(B12,2)=7,D12&lt;&gt;""),G12,""))</f>
        <v/>
      </c>
      <c r="M12" s="20"/>
      <c r="N12" s="17"/>
      <c r="O12" s="17"/>
      <c r="P12" s="18">
        <f>IF(OR(N12="",O12=""),"",ROUND(MOD(O12-N12,1)*24,2))</f>
        <v/>
      </c>
      <c r="Q12" s="20"/>
      <c r="R12" s="20"/>
      <c r="S12" s="19"/>
      <c r="T12" s="20"/>
      <c r="U12" s="19"/>
      <c r="V12" s="19"/>
      <c r="W12" s="20">
        <f>IF(B12="","",IF(AND(N(I12)&gt;0,OR(J12&lt;&gt;"",K12&lt;&gt;""),ROUND(N(J12)+N(K12),2)&lt;&gt;ROUND(N(I12),2)),"podział nadgodzin nie zgadza się z sumą",IF(AND(B12&lt;&gt;"",WEEKDAY(B12,2)=6,D12&lt;&gt;""),"dzień wolny za to święto - wyznacz w tym okresie","")))</f>
        <v/>
      </c>
    </row>
    <row r="13" spans="1:27">
      <c r="A13" s="15">
        <v>5</v>
      </c>
      <c r="B13" s="10">
        <f>IF(A13&gt;DAY($AA$2),"",DATE(Rok,11,A13))</f>
        <v>46331</v>
      </c>
      <c r="C13" s="15" t="str">
        <f>IF(B13="","",CHOOSE(WEEKDAY(B13,2),"pon","wt","śr","czw","pt","sob","nd"))</f>
        <v>czw</v>
      </c>
      <c r="D13" s="16">
        <f>IF(B13="","",IFERROR(INDEX(SwietaNazwa,MATCH(B13,SwietaData,0)),""))</f>
        <v/>
      </c>
      <c r="E13" s="17"/>
      <c r="F13" s="17"/>
      <c r="G13" s="18">
        <f>IF(OR(E13="",F13=""),"",ROUND(MOD(F13-E13,1)*24,2))</f>
        <v/>
      </c>
      <c r="H13" s="18">
        <f>IF(OR(E13="",F13=""),"",ROUND(24*(MAX(0,MIN(IF(F13&lt;E13,F13+1,F13),NocOd-1+8/24)-MAX(E13,NocOd-1))+MAX(0,MIN(IF(F13&lt;E13,F13+1,F13),NocOd+8/24)-MAX(E13,NocOd))),2))</f>
        <v/>
      </c>
      <c r="I13" s="18">
        <f>IF(G13="","",MAX(0,G13-NormaDoby))</f>
        <v/>
      </c>
      <c r="J13" s="19"/>
      <c r="K13" s="19"/>
      <c r="L13" s="18">
        <f>IF(OR(G13="",B13=""),"",IF(OR(WEEKDAY(B13,2)=7,D13&lt;&gt;""),G13,""))</f>
        <v/>
      </c>
      <c r="M13" s="20"/>
      <c r="N13" s="17"/>
      <c r="O13" s="17"/>
      <c r="P13" s="18">
        <f>IF(OR(N13="",O13=""),"",ROUND(MOD(O13-N13,1)*24,2))</f>
        <v/>
      </c>
      <c r="Q13" s="20"/>
      <c r="R13" s="20"/>
      <c r="S13" s="19"/>
      <c r="T13" s="20"/>
      <c r="U13" s="19"/>
      <c r="V13" s="19"/>
      <c r="W13" s="20">
        <f>IF(B13="","",IF(AND(N(I13)&gt;0,OR(J13&lt;&gt;"",K13&lt;&gt;""),ROUND(N(J13)+N(K13),2)&lt;&gt;ROUND(N(I13),2)),"podział nadgodzin nie zgadza się z sumą",IF(AND(B13&lt;&gt;"",WEEKDAY(B13,2)=6,D13&lt;&gt;""),"dzień wolny za to święto - wyznacz w tym okresie","")))</f>
        <v/>
      </c>
    </row>
    <row r="14" spans="1:27">
      <c r="A14" s="15">
        <v>6</v>
      </c>
      <c r="B14" s="10">
        <f>IF(A14&gt;DAY($AA$2),"",DATE(Rok,11,A14))</f>
        <v>46332</v>
      </c>
      <c r="C14" s="15" t="str">
        <f>IF(B14="","",CHOOSE(WEEKDAY(B14,2),"pon","wt","śr","czw","pt","sob","nd"))</f>
        <v>pt</v>
      </c>
      <c r="D14" s="16">
        <f>IF(B14="","",IFERROR(INDEX(SwietaNazwa,MATCH(B14,SwietaData,0)),""))</f>
        <v/>
      </c>
      <c r="E14" s="17"/>
      <c r="F14" s="17"/>
      <c r="G14" s="18">
        <f>IF(OR(E14="",F14=""),"",ROUND(MOD(F14-E14,1)*24,2))</f>
        <v/>
      </c>
      <c r="H14" s="18">
        <f>IF(OR(E14="",F14=""),"",ROUND(24*(MAX(0,MIN(IF(F14&lt;E14,F14+1,F14),NocOd-1+8/24)-MAX(E14,NocOd-1))+MAX(0,MIN(IF(F14&lt;E14,F14+1,F14),NocOd+8/24)-MAX(E14,NocOd))),2))</f>
        <v/>
      </c>
      <c r="I14" s="18">
        <f>IF(G14="","",MAX(0,G14-NormaDoby))</f>
        <v/>
      </c>
      <c r="J14" s="19"/>
      <c r="K14" s="19"/>
      <c r="L14" s="18">
        <f>IF(OR(G14="",B14=""),"",IF(OR(WEEKDAY(B14,2)=7,D14&lt;&gt;""),G14,""))</f>
        <v/>
      </c>
      <c r="M14" s="20"/>
      <c r="N14" s="17"/>
      <c r="O14" s="17"/>
      <c r="P14" s="18">
        <f>IF(OR(N14="",O14=""),"",ROUND(MOD(O14-N14,1)*24,2))</f>
        <v/>
      </c>
      <c r="Q14" s="20"/>
      <c r="R14" s="20"/>
      <c r="S14" s="19"/>
      <c r="T14" s="20"/>
      <c r="U14" s="19"/>
      <c r="V14" s="19"/>
      <c r="W14" s="20">
        <f>IF(B14="","",IF(AND(N(I14)&gt;0,OR(J14&lt;&gt;"",K14&lt;&gt;""),ROUND(N(J14)+N(K14),2)&lt;&gt;ROUND(N(I14),2)),"podział nadgodzin nie zgadza się z sumą",IF(AND(B14&lt;&gt;"",WEEKDAY(B14,2)=6,D14&lt;&gt;""),"dzień wolny za to święto - wyznacz w tym okresie","")))</f>
        <v/>
      </c>
    </row>
    <row r="15" spans="1:27">
      <c r="A15" s="15">
        <v>7</v>
      </c>
      <c r="B15" s="10">
        <f>IF(A15&gt;DAY($AA$2),"",DATE(Rok,11,A15))</f>
        <v>46333</v>
      </c>
      <c r="C15" s="15" t="str">
        <f>IF(B15="","",CHOOSE(WEEKDAY(B15,2),"pon","wt","śr","czw","pt","sob","nd"))</f>
        <v>sob</v>
      </c>
      <c r="D15" s="16">
        <f>IF(B15="","",IFERROR(INDEX(SwietaNazwa,MATCH(B15,SwietaData,0)),""))</f>
        <v/>
      </c>
      <c r="E15" s="17"/>
      <c r="F15" s="17"/>
      <c r="G15" s="18">
        <f>IF(OR(E15="",F15=""),"",ROUND(MOD(F15-E15,1)*24,2))</f>
        <v/>
      </c>
      <c r="H15" s="18">
        <f>IF(OR(E15="",F15=""),"",ROUND(24*(MAX(0,MIN(IF(F15&lt;E15,F15+1,F15),NocOd-1+8/24)-MAX(E15,NocOd-1))+MAX(0,MIN(IF(F15&lt;E15,F15+1,F15),NocOd+8/24)-MAX(E15,NocOd))),2))</f>
        <v/>
      </c>
      <c r="I15" s="18">
        <f>IF(G15="","",MAX(0,G15-NormaDoby))</f>
        <v/>
      </c>
      <c r="J15" s="19"/>
      <c r="K15" s="19"/>
      <c r="L15" s="18">
        <f>IF(OR(G15="",B15=""),"",IF(OR(WEEKDAY(B15,2)=7,D15&lt;&gt;""),G15,""))</f>
        <v/>
      </c>
      <c r="M15" s="20"/>
      <c r="N15" s="17"/>
      <c r="O15" s="17"/>
      <c r="P15" s="18">
        <f>IF(OR(N15="",O15=""),"",ROUND(MOD(O15-N15,1)*24,2))</f>
        <v/>
      </c>
      <c r="Q15" s="20"/>
      <c r="R15" s="20"/>
      <c r="S15" s="19"/>
      <c r="T15" s="20"/>
      <c r="U15" s="19"/>
      <c r="V15" s="19"/>
      <c r="W15" s="20">
        <f>IF(B15="","",IF(AND(N(I15)&gt;0,OR(J15&lt;&gt;"",K15&lt;&gt;""),ROUND(N(J15)+N(K15),2)&lt;&gt;ROUND(N(I15),2)),"podział nadgodzin nie zgadza się z sumą",IF(AND(B15&lt;&gt;"",WEEKDAY(B15,2)=6,D15&lt;&gt;""),"dzień wolny za to święto - wyznacz w tym okresie","")))</f>
        <v/>
      </c>
    </row>
    <row r="16" spans="1:27">
      <c r="A16" s="15">
        <v>8</v>
      </c>
      <c r="B16" s="10">
        <f>IF(A16&gt;DAY($AA$2),"",DATE(Rok,11,A16))</f>
        <v>46334</v>
      </c>
      <c r="C16" s="15" t="str">
        <f>IF(B16="","",CHOOSE(WEEKDAY(B16,2),"pon","wt","śr","czw","pt","sob","nd"))</f>
        <v>nd</v>
      </c>
      <c r="D16" s="16">
        <f>IF(B16="","",IFERROR(INDEX(SwietaNazwa,MATCH(B16,SwietaData,0)),""))</f>
        <v/>
      </c>
      <c r="E16" s="17"/>
      <c r="F16" s="17"/>
      <c r="G16" s="18">
        <f>IF(OR(E16="",F16=""),"",ROUND(MOD(F16-E16,1)*24,2))</f>
        <v/>
      </c>
      <c r="H16" s="18">
        <f>IF(OR(E16="",F16=""),"",ROUND(24*(MAX(0,MIN(IF(F16&lt;E16,F16+1,F16),NocOd-1+8/24)-MAX(E16,NocOd-1))+MAX(0,MIN(IF(F16&lt;E16,F16+1,F16),NocOd+8/24)-MAX(E16,NocOd))),2))</f>
        <v/>
      </c>
      <c r="I16" s="18">
        <f>IF(G16="","",MAX(0,G16-NormaDoby))</f>
        <v/>
      </c>
      <c r="J16" s="19"/>
      <c r="K16" s="19"/>
      <c r="L16" s="18">
        <f>IF(OR(G16="",B16=""),"",IF(OR(WEEKDAY(B16,2)=7,D16&lt;&gt;""),G16,""))</f>
        <v/>
      </c>
      <c r="M16" s="20"/>
      <c r="N16" s="17"/>
      <c r="O16" s="17"/>
      <c r="P16" s="18">
        <f>IF(OR(N16="",O16=""),"",ROUND(MOD(O16-N16,1)*24,2))</f>
        <v/>
      </c>
      <c r="Q16" s="20"/>
      <c r="R16" s="20"/>
      <c r="S16" s="19"/>
      <c r="T16" s="20"/>
      <c r="U16" s="19"/>
      <c r="V16" s="19"/>
      <c r="W16" s="20">
        <f>IF(B16="","",IF(AND(N(I16)&gt;0,OR(J16&lt;&gt;"",K16&lt;&gt;""),ROUND(N(J16)+N(K16),2)&lt;&gt;ROUND(N(I16),2)),"podział nadgodzin nie zgadza się z sumą",IF(AND(B16&lt;&gt;"",WEEKDAY(B16,2)=6,D16&lt;&gt;""),"dzień wolny za to święto - wyznacz w tym okresie","")))</f>
        <v/>
      </c>
    </row>
    <row r="17" spans="1:23">
      <c r="A17" s="15">
        <v>9</v>
      </c>
      <c r="B17" s="10">
        <f>IF(A17&gt;DAY($AA$2),"",DATE(Rok,11,A17))</f>
        <v>46335</v>
      </c>
      <c r="C17" s="15" t="str">
        <f>IF(B17="","",CHOOSE(WEEKDAY(B17,2),"pon","wt","śr","czw","pt","sob","nd"))</f>
        <v>pon</v>
      </c>
      <c r="D17" s="16">
        <f>IF(B17="","",IFERROR(INDEX(SwietaNazwa,MATCH(B17,SwietaData,0)),""))</f>
        <v/>
      </c>
      <c r="E17" s="17"/>
      <c r="F17" s="17"/>
      <c r="G17" s="18">
        <f>IF(OR(E17="",F17=""),"",ROUND(MOD(F17-E17,1)*24,2))</f>
        <v/>
      </c>
      <c r="H17" s="18">
        <f>IF(OR(E17="",F17=""),"",ROUND(24*(MAX(0,MIN(IF(F17&lt;E17,F17+1,F17),NocOd-1+8/24)-MAX(E17,NocOd-1))+MAX(0,MIN(IF(F17&lt;E17,F17+1,F17),NocOd+8/24)-MAX(E17,NocOd))),2))</f>
        <v/>
      </c>
      <c r="I17" s="18">
        <f>IF(G17="","",MAX(0,G17-NormaDoby))</f>
        <v/>
      </c>
      <c r="J17" s="19"/>
      <c r="K17" s="19"/>
      <c r="L17" s="18">
        <f>IF(OR(G17="",B17=""),"",IF(OR(WEEKDAY(B17,2)=7,D17&lt;&gt;""),G17,""))</f>
        <v/>
      </c>
      <c r="M17" s="20"/>
      <c r="N17" s="17"/>
      <c r="O17" s="17"/>
      <c r="P17" s="18">
        <f>IF(OR(N17="",O17=""),"",ROUND(MOD(O17-N17,1)*24,2))</f>
        <v/>
      </c>
      <c r="Q17" s="20"/>
      <c r="R17" s="20"/>
      <c r="S17" s="19"/>
      <c r="T17" s="20"/>
      <c r="U17" s="19"/>
      <c r="V17" s="19"/>
      <c r="W17" s="20">
        <f>IF(B17="","",IF(AND(N(I17)&gt;0,OR(J17&lt;&gt;"",K17&lt;&gt;""),ROUND(N(J17)+N(K17),2)&lt;&gt;ROUND(N(I17),2)),"podział nadgodzin nie zgadza się z sumą",IF(AND(B17&lt;&gt;"",WEEKDAY(B17,2)=6,D17&lt;&gt;""),"dzień wolny za to święto - wyznacz w tym okresie","")))</f>
        <v/>
      </c>
    </row>
    <row r="18" spans="1:23">
      <c r="A18" s="15">
        <v>10</v>
      </c>
      <c r="B18" s="10">
        <f>IF(A18&gt;DAY($AA$2),"",DATE(Rok,11,A18))</f>
        <v>46336</v>
      </c>
      <c r="C18" s="15" t="str">
        <f>IF(B18="","",CHOOSE(WEEKDAY(B18,2),"pon","wt","śr","czw","pt","sob","nd"))</f>
        <v>wt</v>
      </c>
      <c r="D18" s="16">
        <f>IF(B18="","",IFERROR(INDEX(SwietaNazwa,MATCH(B18,SwietaData,0)),""))</f>
        <v/>
      </c>
      <c r="E18" s="17"/>
      <c r="F18" s="17"/>
      <c r="G18" s="18">
        <f>IF(OR(E18="",F18=""),"",ROUND(MOD(F18-E18,1)*24,2))</f>
        <v/>
      </c>
      <c r="H18" s="18">
        <f>IF(OR(E18="",F18=""),"",ROUND(24*(MAX(0,MIN(IF(F18&lt;E18,F18+1,F18),NocOd-1+8/24)-MAX(E18,NocOd-1))+MAX(0,MIN(IF(F18&lt;E18,F18+1,F18),NocOd+8/24)-MAX(E18,NocOd))),2))</f>
        <v/>
      </c>
      <c r="I18" s="18">
        <f>IF(G18="","",MAX(0,G18-NormaDoby))</f>
        <v/>
      </c>
      <c r="J18" s="19"/>
      <c r="K18" s="19"/>
      <c r="L18" s="18">
        <f>IF(OR(G18="",B18=""),"",IF(OR(WEEKDAY(B18,2)=7,D18&lt;&gt;""),G18,""))</f>
        <v/>
      </c>
      <c r="M18" s="20"/>
      <c r="N18" s="17"/>
      <c r="O18" s="17"/>
      <c r="P18" s="18">
        <f>IF(OR(N18="",O18=""),"",ROUND(MOD(O18-N18,1)*24,2))</f>
        <v/>
      </c>
      <c r="Q18" s="20"/>
      <c r="R18" s="20"/>
      <c r="S18" s="19"/>
      <c r="T18" s="20"/>
      <c r="U18" s="19"/>
      <c r="V18" s="19"/>
      <c r="W18" s="20">
        <f>IF(B18="","",IF(AND(N(I18)&gt;0,OR(J18&lt;&gt;"",K18&lt;&gt;""),ROUND(N(J18)+N(K18),2)&lt;&gt;ROUND(N(I18),2)),"podział nadgodzin nie zgadza się z sumą",IF(AND(B18&lt;&gt;"",WEEKDAY(B18,2)=6,D18&lt;&gt;""),"dzień wolny za to święto - wyznacz w tym okresie","")))</f>
        <v/>
      </c>
    </row>
    <row r="19" spans="1:23">
      <c r="A19" s="15">
        <v>11</v>
      </c>
      <c r="B19" s="10">
        <f>IF(A19&gt;DAY($AA$2),"",DATE(Rok,11,A19))</f>
        <v>46337</v>
      </c>
      <c r="C19" s="15" t="str">
        <f>IF(B19="","",CHOOSE(WEEKDAY(B19,2),"pon","wt","śr","czw","pt","sob","nd"))</f>
        <v>śr</v>
      </c>
      <c r="D19" s="16" t="str">
        <f>IF(B19="","",IFERROR(INDEX(SwietaNazwa,MATCH(B19,SwietaData,0)),""))</f>
        <v>Narodowe Święto Niepodległości</v>
      </c>
      <c r="E19" s="17"/>
      <c r="F19" s="17"/>
      <c r="G19" s="18">
        <f>IF(OR(E19="",F19=""),"",ROUND(MOD(F19-E19,1)*24,2))</f>
        <v/>
      </c>
      <c r="H19" s="18">
        <f>IF(OR(E19="",F19=""),"",ROUND(24*(MAX(0,MIN(IF(F19&lt;E19,F19+1,F19),NocOd-1+8/24)-MAX(E19,NocOd-1))+MAX(0,MIN(IF(F19&lt;E19,F19+1,F19),NocOd+8/24)-MAX(E19,NocOd))),2))</f>
        <v/>
      </c>
      <c r="I19" s="18">
        <f>IF(G19="","",MAX(0,G19-NormaDoby))</f>
        <v/>
      </c>
      <c r="J19" s="19"/>
      <c r="K19" s="19"/>
      <c r="L19" s="18">
        <f>IF(OR(G19="",B19=""),"",IF(OR(WEEKDAY(B19,2)=7,D19&lt;&gt;""),G19,""))</f>
        <v/>
      </c>
      <c r="M19" s="20"/>
      <c r="N19" s="17"/>
      <c r="O19" s="17"/>
      <c r="P19" s="18">
        <f>IF(OR(N19="",O19=""),"",ROUND(MOD(O19-N19,1)*24,2))</f>
        <v/>
      </c>
      <c r="Q19" s="20"/>
      <c r="R19" s="20"/>
      <c r="S19" s="19"/>
      <c r="T19" s="20"/>
      <c r="U19" s="19"/>
      <c r="V19" s="19"/>
      <c r="W19" s="20">
        <f>IF(B19="","",IF(AND(N(I19)&gt;0,OR(J19&lt;&gt;"",K19&lt;&gt;""),ROUND(N(J19)+N(K19),2)&lt;&gt;ROUND(N(I19),2)),"podział nadgodzin nie zgadza się z sumą",IF(AND(B19&lt;&gt;"",WEEKDAY(B19,2)=6,D19&lt;&gt;""),"dzień wolny za to święto - wyznacz w tym okresie","")))</f>
        <v/>
      </c>
    </row>
    <row r="20" spans="1:23">
      <c r="A20" s="15">
        <v>12</v>
      </c>
      <c r="B20" s="10">
        <f>IF(A20&gt;DAY($AA$2),"",DATE(Rok,11,A20))</f>
        <v>46338</v>
      </c>
      <c r="C20" s="15" t="str">
        <f>IF(B20="","",CHOOSE(WEEKDAY(B20,2),"pon","wt","śr","czw","pt","sob","nd"))</f>
        <v>czw</v>
      </c>
      <c r="D20" s="16">
        <f>IF(B20="","",IFERROR(INDEX(SwietaNazwa,MATCH(B20,SwietaData,0)),""))</f>
        <v/>
      </c>
      <c r="E20" s="17"/>
      <c r="F20" s="17"/>
      <c r="G20" s="18">
        <f>IF(OR(E20="",F20=""),"",ROUND(MOD(F20-E20,1)*24,2))</f>
        <v/>
      </c>
      <c r="H20" s="18">
        <f>IF(OR(E20="",F20=""),"",ROUND(24*(MAX(0,MIN(IF(F20&lt;E20,F20+1,F20),NocOd-1+8/24)-MAX(E20,NocOd-1))+MAX(0,MIN(IF(F20&lt;E20,F20+1,F20),NocOd+8/24)-MAX(E20,NocOd))),2))</f>
        <v/>
      </c>
      <c r="I20" s="18">
        <f>IF(G20="","",MAX(0,G20-NormaDoby))</f>
        <v/>
      </c>
      <c r="J20" s="19"/>
      <c r="K20" s="19"/>
      <c r="L20" s="18">
        <f>IF(OR(G20="",B20=""),"",IF(OR(WEEKDAY(B20,2)=7,D20&lt;&gt;""),G20,""))</f>
        <v/>
      </c>
      <c r="M20" s="20"/>
      <c r="N20" s="17"/>
      <c r="O20" s="17"/>
      <c r="P20" s="18">
        <f>IF(OR(N20="",O20=""),"",ROUND(MOD(O20-N20,1)*24,2))</f>
        <v/>
      </c>
      <c r="Q20" s="20"/>
      <c r="R20" s="20"/>
      <c r="S20" s="19"/>
      <c r="T20" s="20"/>
      <c r="U20" s="19"/>
      <c r="V20" s="19"/>
      <c r="W20" s="20">
        <f>IF(B20="","",IF(AND(N(I20)&gt;0,OR(J20&lt;&gt;"",K20&lt;&gt;""),ROUND(N(J20)+N(K20),2)&lt;&gt;ROUND(N(I20),2)),"podział nadgodzin nie zgadza się z sumą",IF(AND(B20&lt;&gt;"",WEEKDAY(B20,2)=6,D20&lt;&gt;""),"dzień wolny za to święto - wyznacz w tym okresie","")))</f>
        <v/>
      </c>
    </row>
    <row r="21" spans="1:23">
      <c r="A21" s="15">
        <v>13</v>
      </c>
      <c r="B21" s="10">
        <f>IF(A21&gt;DAY($AA$2),"",DATE(Rok,11,A21))</f>
        <v>46339</v>
      </c>
      <c r="C21" s="15" t="str">
        <f>IF(B21="","",CHOOSE(WEEKDAY(B21,2),"pon","wt","śr","czw","pt","sob","nd"))</f>
        <v>pt</v>
      </c>
      <c r="D21" s="16">
        <f>IF(B21="","",IFERROR(INDEX(SwietaNazwa,MATCH(B21,SwietaData,0)),""))</f>
        <v/>
      </c>
      <c r="E21" s="17"/>
      <c r="F21" s="17"/>
      <c r="G21" s="18">
        <f>IF(OR(E21="",F21=""),"",ROUND(MOD(F21-E21,1)*24,2))</f>
        <v/>
      </c>
      <c r="H21" s="18">
        <f>IF(OR(E21="",F21=""),"",ROUND(24*(MAX(0,MIN(IF(F21&lt;E21,F21+1,F21),NocOd-1+8/24)-MAX(E21,NocOd-1))+MAX(0,MIN(IF(F21&lt;E21,F21+1,F21),NocOd+8/24)-MAX(E21,NocOd))),2))</f>
        <v/>
      </c>
      <c r="I21" s="18">
        <f>IF(G21="","",MAX(0,G21-NormaDoby))</f>
        <v/>
      </c>
      <c r="J21" s="19"/>
      <c r="K21" s="19"/>
      <c r="L21" s="18">
        <f>IF(OR(G21="",B21=""),"",IF(OR(WEEKDAY(B21,2)=7,D21&lt;&gt;""),G21,""))</f>
        <v/>
      </c>
      <c r="M21" s="20"/>
      <c r="N21" s="17"/>
      <c r="O21" s="17"/>
      <c r="P21" s="18">
        <f>IF(OR(N21="",O21=""),"",ROUND(MOD(O21-N21,1)*24,2))</f>
        <v/>
      </c>
      <c r="Q21" s="20"/>
      <c r="R21" s="20"/>
      <c r="S21" s="19"/>
      <c r="T21" s="20"/>
      <c r="U21" s="19"/>
      <c r="V21" s="19"/>
      <c r="W21" s="20">
        <f>IF(B21="","",IF(AND(N(I21)&gt;0,OR(J21&lt;&gt;"",K21&lt;&gt;""),ROUND(N(J21)+N(K21),2)&lt;&gt;ROUND(N(I21),2)),"podział nadgodzin nie zgadza się z sumą",IF(AND(B21&lt;&gt;"",WEEKDAY(B21,2)=6,D21&lt;&gt;""),"dzień wolny za to święto - wyznacz w tym okresie","")))</f>
        <v/>
      </c>
    </row>
    <row r="22" spans="1:23">
      <c r="A22" s="15">
        <v>14</v>
      </c>
      <c r="B22" s="10">
        <f>IF(A22&gt;DAY($AA$2),"",DATE(Rok,11,A22))</f>
        <v>46340</v>
      </c>
      <c r="C22" s="15" t="str">
        <f>IF(B22="","",CHOOSE(WEEKDAY(B22,2),"pon","wt","śr","czw","pt","sob","nd"))</f>
        <v>sob</v>
      </c>
      <c r="D22" s="16">
        <f>IF(B22="","",IFERROR(INDEX(SwietaNazwa,MATCH(B22,SwietaData,0)),""))</f>
        <v/>
      </c>
      <c r="E22" s="17"/>
      <c r="F22" s="17"/>
      <c r="G22" s="18">
        <f>IF(OR(E22="",F22=""),"",ROUND(MOD(F22-E22,1)*24,2))</f>
        <v/>
      </c>
      <c r="H22" s="18">
        <f>IF(OR(E22="",F22=""),"",ROUND(24*(MAX(0,MIN(IF(F22&lt;E22,F22+1,F22),NocOd-1+8/24)-MAX(E22,NocOd-1))+MAX(0,MIN(IF(F22&lt;E22,F22+1,F22),NocOd+8/24)-MAX(E22,NocOd))),2))</f>
        <v/>
      </c>
      <c r="I22" s="18">
        <f>IF(G22="","",MAX(0,G22-NormaDoby))</f>
        <v/>
      </c>
      <c r="J22" s="19"/>
      <c r="K22" s="19"/>
      <c r="L22" s="18">
        <f>IF(OR(G22="",B22=""),"",IF(OR(WEEKDAY(B22,2)=7,D22&lt;&gt;""),G22,""))</f>
        <v/>
      </c>
      <c r="M22" s="20"/>
      <c r="N22" s="17"/>
      <c r="O22" s="17"/>
      <c r="P22" s="18">
        <f>IF(OR(N22="",O22=""),"",ROUND(MOD(O22-N22,1)*24,2))</f>
        <v/>
      </c>
      <c r="Q22" s="20"/>
      <c r="R22" s="20"/>
      <c r="S22" s="19"/>
      <c r="T22" s="20"/>
      <c r="U22" s="19"/>
      <c r="V22" s="19"/>
      <c r="W22" s="20">
        <f>IF(B22="","",IF(AND(N(I22)&gt;0,OR(J22&lt;&gt;"",K22&lt;&gt;""),ROUND(N(J22)+N(K22),2)&lt;&gt;ROUND(N(I22),2)),"podział nadgodzin nie zgadza się z sumą",IF(AND(B22&lt;&gt;"",WEEKDAY(B22,2)=6,D22&lt;&gt;""),"dzień wolny za to święto - wyznacz w tym okresie","")))</f>
        <v/>
      </c>
    </row>
    <row r="23" spans="1:23">
      <c r="A23" s="15">
        <v>15</v>
      </c>
      <c r="B23" s="10">
        <f>IF(A23&gt;DAY($AA$2),"",DATE(Rok,11,A23))</f>
        <v>46341</v>
      </c>
      <c r="C23" s="15" t="str">
        <f>IF(B23="","",CHOOSE(WEEKDAY(B23,2),"pon","wt","śr","czw","pt","sob","nd"))</f>
        <v>nd</v>
      </c>
      <c r="D23" s="16">
        <f>IF(B23="","",IFERROR(INDEX(SwietaNazwa,MATCH(B23,SwietaData,0)),""))</f>
        <v/>
      </c>
      <c r="E23" s="17"/>
      <c r="F23" s="17"/>
      <c r="G23" s="18">
        <f>IF(OR(E23="",F23=""),"",ROUND(MOD(F23-E23,1)*24,2))</f>
        <v/>
      </c>
      <c r="H23" s="18">
        <f>IF(OR(E23="",F23=""),"",ROUND(24*(MAX(0,MIN(IF(F23&lt;E23,F23+1,F23),NocOd-1+8/24)-MAX(E23,NocOd-1))+MAX(0,MIN(IF(F23&lt;E23,F23+1,F23),NocOd+8/24)-MAX(E23,NocOd))),2))</f>
        <v/>
      </c>
      <c r="I23" s="18">
        <f>IF(G23="","",MAX(0,G23-NormaDoby))</f>
        <v/>
      </c>
      <c r="J23" s="19"/>
      <c r="K23" s="19"/>
      <c r="L23" s="18">
        <f>IF(OR(G23="",B23=""),"",IF(OR(WEEKDAY(B23,2)=7,D23&lt;&gt;""),G23,""))</f>
        <v/>
      </c>
      <c r="M23" s="20"/>
      <c r="N23" s="17"/>
      <c r="O23" s="17"/>
      <c r="P23" s="18">
        <f>IF(OR(N23="",O23=""),"",ROUND(MOD(O23-N23,1)*24,2))</f>
        <v/>
      </c>
      <c r="Q23" s="20"/>
      <c r="R23" s="20"/>
      <c r="S23" s="19"/>
      <c r="T23" s="20"/>
      <c r="U23" s="19"/>
      <c r="V23" s="19"/>
      <c r="W23" s="20">
        <f>IF(B23="","",IF(AND(N(I23)&gt;0,OR(J23&lt;&gt;"",K23&lt;&gt;""),ROUND(N(J23)+N(K23),2)&lt;&gt;ROUND(N(I23),2)),"podział nadgodzin nie zgadza się z sumą",IF(AND(B23&lt;&gt;"",WEEKDAY(B23,2)=6,D23&lt;&gt;""),"dzień wolny za to święto - wyznacz w tym okresie","")))</f>
        <v/>
      </c>
    </row>
    <row r="24" spans="1:23">
      <c r="A24" s="15">
        <v>16</v>
      </c>
      <c r="B24" s="10">
        <f>IF(A24&gt;DAY($AA$2),"",DATE(Rok,11,A24))</f>
        <v>46342</v>
      </c>
      <c r="C24" s="15" t="str">
        <f>IF(B24="","",CHOOSE(WEEKDAY(B24,2),"pon","wt","śr","czw","pt","sob","nd"))</f>
        <v>pon</v>
      </c>
      <c r="D24" s="16">
        <f>IF(B24="","",IFERROR(INDEX(SwietaNazwa,MATCH(B24,SwietaData,0)),""))</f>
        <v/>
      </c>
      <c r="E24" s="17"/>
      <c r="F24" s="17"/>
      <c r="G24" s="18">
        <f>IF(OR(E24="",F24=""),"",ROUND(MOD(F24-E24,1)*24,2))</f>
        <v/>
      </c>
      <c r="H24" s="18">
        <f>IF(OR(E24="",F24=""),"",ROUND(24*(MAX(0,MIN(IF(F24&lt;E24,F24+1,F24),NocOd-1+8/24)-MAX(E24,NocOd-1))+MAX(0,MIN(IF(F24&lt;E24,F24+1,F24),NocOd+8/24)-MAX(E24,NocOd))),2))</f>
        <v/>
      </c>
      <c r="I24" s="18">
        <f>IF(G24="","",MAX(0,G24-NormaDoby))</f>
        <v/>
      </c>
      <c r="J24" s="19"/>
      <c r="K24" s="19"/>
      <c r="L24" s="18">
        <f>IF(OR(G24="",B24=""),"",IF(OR(WEEKDAY(B24,2)=7,D24&lt;&gt;""),G24,""))</f>
        <v/>
      </c>
      <c r="M24" s="20"/>
      <c r="N24" s="17"/>
      <c r="O24" s="17"/>
      <c r="P24" s="18">
        <f>IF(OR(N24="",O24=""),"",ROUND(MOD(O24-N24,1)*24,2))</f>
        <v/>
      </c>
      <c r="Q24" s="20"/>
      <c r="R24" s="20"/>
      <c r="S24" s="19"/>
      <c r="T24" s="20"/>
      <c r="U24" s="19"/>
      <c r="V24" s="19"/>
      <c r="W24" s="20">
        <f>IF(B24="","",IF(AND(N(I24)&gt;0,OR(J24&lt;&gt;"",K24&lt;&gt;""),ROUND(N(J24)+N(K24),2)&lt;&gt;ROUND(N(I24),2)),"podział nadgodzin nie zgadza się z sumą",IF(AND(B24&lt;&gt;"",WEEKDAY(B24,2)=6,D24&lt;&gt;""),"dzień wolny za to święto - wyznacz w tym okresie","")))</f>
        <v/>
      </c>
    </row>
    <row r="25" spans="1:23">
      <c r="A25" s="15">
        <v>17</v>
      </c>
      <c r="B25" s="10">
        <f>IF(A25&gt;DAY($AA$2),"",DATE(Rok,11,A25))</f>
        <v>46343</v>
      </c>
      <c r="C25" s="15" t="str">
        <f>IF(B25="","",CHOOSE(WEEKDAY(B25,2),"pon","wt","śr","czw","pt","sob","nd"))</f>
        <v>wt</v>
      </c>
      <c r="D25" s="16">
        <f>IF(B25="","",IFERROR(INDEX(SwietaNazwa,MATCH(B25,SwietaData,0)),""))</f>
        <v/>
      </c>
      <c r="E25" s="17"/>
      <c r="F25" s="17"/>
      <c r="G25" s="18">
        <f>IF(OR(E25="",F25=""),"",ROUND(MOD(F25-E25,1)*24,2))</f>
        <v/>
      </c>
      <c r="H25" s="18">
        <f>IF(OR(E25="",F25=""),"",ROUND(24*(MAX(0,MIN(IF(F25&lt;E25,F25+1,F25),NocOd-1+8/24)-MAX(E25,NocOd-1))+MAX(0,MIN(IF(F25&lt;E25,F25+1,F25),NocOd+8/24)-MAX(E25,NocOd))),2))</f>
        <v/>
      </c>
      <c r="I25" s="18">
        <f>IF(G25="","",MAX(0,G25-NormaDoby))</f>
        <v/>
      </c>
      <c r="J25" s="19"/>
      <c r="K25" s="19"/>
      <c r="L25" s="18">
        <f>IF(OR(G25="",B25=""),"",IF(OR(WEEKDAY(B25,2)=7,D25&lt;&gt;""),G25,""))</f>
        <v/>
      </c>
      <c r="M25" s="20"/>
      <c r="N25" s="17"/>
      <c r="O25" s="17"/>
      <c r="P25" s="18">
        <f>IF(OR(N25="",O25=""),"",ROUND(MOD(O25-N25,1)*24,2))</f>
        <v/>
      </c>
      <c r="Q25" s="20"/>
      <c r="R25" s="20"/>
      <c r="S25" s="19"/>
      <c r="T25" s="20"/>
      <c r="U25" s="19"/>
      <c r="V25" s="19"/>
      <c r="W25" s="20">
        <f>IF(B25="","",IF(AND(N(I25)&gt;0,OR(J25&lt;&gt;"",K25&lt;&gt;""),ROUND(N(J25)+N(K25),2)&lt;&gt;ROUND(N(I25),2)),"podział nadgodzin nie zgadza się z sumą",IF(AND(B25&lt;&gt;"",WEEKDAY(B25,2)=6,D25&lt;&gt;""),"dzień wolny za to święto - wyznacz w tym okresie","")))</f>
        <v/>
      </c>
    </row>
    <row r="26" spans="1:23">
      <c r="A26" s="15">
        <v>18</v>
      </c>
      <c r="B26" s="10">
        <f>IF(A26&gt;DAY($AA$2),"",DATE(Rok,11,A26))</f>
        <v>46344</v>
      </c>
      <c r="C26" s="15" t="str">
        <f>IF(B26="","",CHOOSE(WEEKDAY(B26,2),"pon","wt","śr","czw","pt","sob","nd"))</f>
        <v>śr</v>
      </c>
      <c r="D26" s="16">
        <f>IF(B26="","",IFERROR(INDEX(SwietaNazwa,MATCH(B26,SwietaData,0)),""))</f>
        <v/>
      </c>
      <c r="E26" s="17"/>
      <c r="F26" s="17"/>
      <c r="G26" s="18">
        <f>IF(OR(E26="",F26=""),"",ROUND(MOD(F26-E26,1)*24,2))</f>
        <v/>
      </c>
      <c r="H26" s="18">
        <f>IF(OR(E26="",F26=""),"",ROUND(24*(MAX(0,MIN(IF(F26&lt;E26,F26+1,F26),NocOd-1+8/24)-MAX(E26,NocOd-1))+MAX(0,MIN(IF(F26&lt;E26,F26+1,F26),NocOd+8/24)-MAX(E26,NocOd))),2))</f>
        <v/>
      </c>
      <c r="I26" s="18">
        <f>IF(G26="","",MAX(0,G26-NormaDoby))</f>
        <v/>
      </c>
      <c r="J26" s="19"/>
      <c r="K26" s="19"/>
      <c r="L26" s="18">
        <f>IF(OR(G26="",B26=""),"",IF(OR(WEEKDAY(B26,2)=7,D26&lt;&gt;""),G26,""))</f>
        <v/>
      </c>
      <c r="M26" s="20"/>
      <c r="N26" s="17"/>
      <c r="O26" s="17"/>
      <c r="P26" s="18">
        <f>IF(OR(N26="",O26=""),"",ROUND(MOD(O26-N26,1)*24,2))</f>
        <v/>
      </c>
      <c r="Q26" s="20"/>
      <c r="R26" s="20"/>
      <c r="S26" s="19"/>
      <c r="T26" s="20"/>
      <c r="U26" s="19"/>
      <c r="V26" s="19"/>
      <c r="W26" s="20">
        <f>IF(B26="","",IF(AND(N(I26)&gt;0,OR(J26&lt;&gt;"",K26&lt;&gt;""),ROUND(N(J26)+N(K26),2)&lt;&gt;ROUND(N(I26),2)),"podział nadgodzin nie zgadza się z sumą",IF(AND(B26&lt;&gt;"",WEEKDAY(B26,2)=6,D26&lt;&gt;""),"dzień wolny za to święto - wyznacz w tym okresie","")))</f>
        <v/>
      </c>
    </row>
    <row r="27" spans="1:23">
      <c r="A27" s="15">
        <v>19</v>
      </c>
      <c r="B27" s="10">
        <f>IF(A27&gt;DAY($AA$2),"",DATE(Rok,11,A27))</f>
        <v>46345</v>
      </c>
      <c r="C27" s="15" t="str">
        <f>IF(B27="","",CHOOSE(WEEKDAY(B27,2),"pon","wt","śr","czw","pt","sob","nd"))</f>
        <v>czw</v>
      </c>
      <c r="D27" s="16">
        <f>IF(B27="","",IFERROR(INDEX(SwietaNazwa,MATCH(B27,SwietaData,0)),""))</f>
        <v/>
      </c>
      <c r="E27" s="17"/>
      <c r="F27" s="17"/>
      <c r="G27" s="18">
        <f>IF(OR(E27="",F27=""),"",ROUND(MOD(F27-E27,1)*24,2))</f>
        <v/>
      </c>
      <c r="H27" s="18">
        <f>IF(OR(E27="",F27=""),"",ROUND(24*(MAX(0,MIN(IF(F27&lt;E27,F27+1,F27),NocOd-1+8/24)-MAX(E27,NocOd-1))+MAX(0,MIN(IF(F27&lt;E27,F27+1,F27),NocOd+8/24)-MAX(E27,NocOd))),2))</f>
        <v/>
      </c>
      <c r="I27" s="18">
        <f>IF(G27="","",MAX(0,G27-NormaDoby))</f>
        <v/>
      </c>
      <c r="J27" s="19"/>
      <c r="K27" s="19"/>
      <c r="L27" s="18">
        <f>IF(OR(G27="",B27=""),"",IF(OR(WEEKDAY(B27,2)=7,D27&lt;&gt;""),G27,""))</f>
        <v/>
      </c>
      <c r="M27" s="20"/>
      <c r="N27" s="17"/>
      <c r="O27" s="17"/>
      <c r="P27" s="18">
        <f>IF(OR(N27="",O27=""),"",ROUND(MOD(O27-N27,1)*24,2))</f>
        <v/>
      </c>
      <c r="Q27" s="20"/>
      <c r="R27" s="20"/>
      <c r="S27" s="19"/>
      <c r="T27" s="20"/>
      <c r="U27" s="19"/>
      <c r="V27" s="19"/>
      <c r="W27" s="20">
        <f>IF(B27="","",IF(AND(N(I27)&gt;0,OR(J27&lt;&gt;"",K27&lt;&gt;""),ROUND(N(J27)+N(K27),2)&lt;&gt;ROUND(N(I27),2)),"podział nadgodzin nie zgadza się z sumą",IF(AND(B27&lt;&gt;"",WEEKDAY(B27,2)=6,D27&lt;&gt;""),"dzień wolny za to święto - wyznacz w tym okresie","")))</f>
        <v/>
      </c>
    </row>
    <row r="28" spans="1:23">
      <c r="A28" s="15">
        <v>20</v>
      </c>
      <c r="B28" s="10">
        <f>IF(A28&gt;DAY($AA$2),"",DATE(Rok,11,A28))</f>
        <v>46346</v>
      </c>
      <c r="C28" s="15" t="str">
        <f>IF(B28="","",CHOOSE(WEEKDAY(B28,2),"pon","wt","śr","czw","pt","sob","nd"))</f>
        <v>pt</v>
      </c>
      <c r="D28" s="16">
        <f>IF(B28="","",IFERROR(INDEX(SwietaNazwa,MATCH(B28,SwietaData,0)),""))</f>
        <v/>
      </c>
      <c r="E28" s="17"/>
      <c r="F28" s="17"/>
      <c r="G28" s="18">
        <f>IF(OR(E28="",F28=""),"",ROUND(MOD(F28-E28,1)*24,2))</f>
        <v/>
      </c>
      <c r="H28" s="18">
        <f>IF(OR(E28="",F28=""),"",ROUND(24*(MAX(0,MIN(IF(F28&lt;E28,F28+1,F28),NocOd-1+8/24)-MAX(E28,NocOd-1))+MAX(0,MIN(IF(F28&lt;E28,F28+1,F28),NocOd+8/24)-MAX(E28,NocOd))),2))</f>
        <v/>
      </c>
      <c r="I28" s="18">
        <f>IF(G28="","",MAX(0,G28-NormaDoby))</f>
        <v/>
      </c>
      <c r="J28" s="19"/>
      <c r="K28" s="19"/>
      <c r="L28" s="18">
        <f>IF(OR(G28="",B28=""),"",IF(OR(WEEKDAY(B28,2)=7,D28&lt;&gt;""),G28,""))</f>
        <v/>
      </c>
      <c r="M28" s="20"/>
      <c r="N28" s="17"/>
      <c r="O28" s="17"/>
      <c r="P28" s="18">
        <f>IF(OR(N28="",O28=""),"",ROUND(MOD(O28-N28,1)*24,2))</f>
        <v/>
      </c>
      <c r="Q28" s="20"/>
      <c r="R28" s="20"/>
      <c r="S28" s="19"/>
      <c r="T28" s="20"/>
      <c r="U28" s="19"/>
      <c r="V28" s="19"/>
      <c r="W28" s="20">
        <f>IF(B28="","",IF(AND(N(I28)&gt;0,OR(J28&lt;&gt;"",K28&lt;&gt;""),ROUND(N(J28)+N(K28),2)&lt;&gt;ROUND(N(I28),2)),"podział nadgodzin nie zgadza się z sumą",IF(AND(B28&lt;&gt;"",WEEKDAY(B28,2)=6,D28&lt;&gt;""),"dzień wolny za to święto - wyznacz w tym okresie","")))</f>
        <v/>
      </c>
    </row>
    <row r="29" spans="1:23">
      <c r="A29" s="15">
        <v>21</v>
      </c>
      <c r="B29" s="10">
        <f>IF(A29&gt;DAY($AA$2),"",DATE(Rok,11,A29))</f>
        <v>46347</v>
      </c>
      <c r="C29" s="15" t="str">
        <f>IF(B29="","",CHOOSE(WEEKDAY(B29,2),"pon","wt","śr","czw","pt","sob","nd"))</f>
        <v>sob</v>
      </c>
      <c r="D29" s="16">
        <f>IF(B29="","",IFERROR(INDEX(SwietaNazwa,MATCH(B29,SwietaData,0)),""))</f>
        <v/>
      </c>
      <c r="E29" s="17"/>
      <c r="F29" s="17"/>
      <c r="G29" s="18">
        <f>IF(OR(E29="",F29=""),"",ROUND(MOD(F29-E29,1)*24,2))</f>
        <v/>
      </c>
      <c r="H29" s="18">
        <f>IF(OR(E29="",F29=""),"",ROUND(24*(MAX(0,MIN(IF(F29&lt;E29,F29+1,F29),NocOd-1+8/24)-MAX(E29,NocOd-1))+MAX(0,MIN(IF(F29&lt;E29,F29+1,F29),NocOd+8/24)-MAX(E29,NocOd))),2))</f>
        <v/>
      </c>
      <c r="I29" s="18">
        <f>IF(G29="","",MAX(0,G29-NormaDoby))</f>
        <v/>
      </c>
      <c r="J29" s="19"/>
      <c r="K29" s="19"/>
      <c r="L29" s="18">
        <f>IF(OR(G29="",B29=""),"",IF(OR(WEEKDAY(B29,2)=7,D29&lt;&gt;""),G29,""))</f>
        <v/>
      </c>
      <c r="M29" s="20"/>
      <c r="N29" s="17"/>
      <c r="O29" s="17"/>
      <c r="P29" s="18">
        <f>IF(OR(N29="",O29=""),"",ROUND(MOD(O29-N29,1)*24,2))</f>
        <v/>
      </c>
      <c r="Q29" s="20"/>
      <c r="R29" s="20"/>
      <c r="S29" s="19"/>
      <c r="T29" s="20"/>
      <c r="U29" s="19"/>
      <c r="V29" s="19"/>
      <c r="W29" s="20">
        <f>IF(B29="","",IF(AND(N(I29)&gt;0,OR(J29&lt;&gt;"",K29&lt;&gt;""),ROUND(N(J29)+N(K29),2)&lt;&gt;ROUND(N(I29),2)),"podział nadgodzin nie zgadza się z sumą",IF(AND(B29&lt;&gt;"",WEEKDAY(B29,2)=6,D29&lt;&gt;""),"dzień wolny za to święto - wyznacz w tym okresie","")))</f>
        <v/>
      </c>
    </row>
    <row r="30" spans="1:23">
      <c r="A30" s="15">
        <v>22</v>
      </c>
      <c r="B30" s="10">
        <f>IF(A30&gt;DAY($AA$2),"",DATE(Rok,11,A30))</f>
        <v>46348</v>
      </c>
      <c r="C30" s="15" t="str">
        <f>IF(B30="","",CHOOSE(WEEKDAY(B30,2),"pon","wt","śr","czw","pt","sob","nd"))</f>
        <v>nd</v>
      </c>
      <c r="D30" s="16">
        <f>IF(B30="","",IFERROR(INDEX(SwietaNazwa,MATCH(B30,SwietaData,0)),""))</f>
        <v/>
      </c>
      <c r="E30" s="17"/>
      <c r="F30" s="17"/>
      <c r="G30" s="18">
        <f>IF(OR(E30="",F30=""),"",ROUND(MOD(F30-E30,1)*24,2))</f>
        <v/>
      </c>
      <c r="H30" s="18">
        <f>IF(OR(E30="",F30=""),"",ROUND(24*(MAX(0,MIN(IF(F30&lt;E30,F30+1,F30),NocOd-1+8/24)-MAX(E30,NocOd-1))+MAX(0,MIN(IF(F30&lt;E30,F30+1,F30),NocOd+8/24)-MAX(E30,NocOd))),2))</f>
        <v/>
      </c>
      <c r="I30" s="18">
        <f>IF(G30="","",MAX(0,G30-NormaDoby))</f>
        <v/>
      </c>
      <c r="J30" s="19"/>
      <c r="K30" s="19"/>
      <c r="L30" s="18">
        <f>IF(OR(G30="",B30=""),"",IF(OR(WEEKDAY(B30,2)=7,D30&lt;&gt;""),G30,""))</f>
        <v/>
      </c>
      <c r="M30" s="20"/>
      <c r="N30" s="17"/>
      <c r="O30" s="17"/>
      <c r="P30" s="18">
        <f>IF(OR(N30="",O30=""),"",ROUND(MOD(O30-N30,1)*24,2))</f>
        <v/>
      </c>
      <c r="Q30" s="20"/>
      <c r="R30" s="20"/>
      <c r="S30" s="19"/>
      <c r="T30" s="20"/>
      <c r="U30" s="19"/>
      <c r="V30" s="19"/>
      <c r="W30" s="20">
        <f>IF(B30="","",IF(AND(N(I30)&gt;0,OR(J30&lt;&gt;"",K30&lt;&gt;""),ROUND(N(J30)+N(K30),2)&lt;&gt;ROUND(N(I30),2)),"podział nadgodzin nie zgadza się z sumą",IF(AND(B30&lt;&gt;"",WEEKDAY(B30,2)=6,D30&lt;&gt;""),"dzień wolny za to święto - wyznacz w tym okresie","")))</f>
        <v/>
      </c>
    </row>
    <row r="31" spans="1:23">
      <c r="A31" s="15">
        <v>23</v>
      </c>
      <c r="B31" s="10">
        <f>IF(A31&gt;DAY($AA$2),"",DATE(Rok,11,A31))</f>
        <v>46349</v>
      </c>
      <c r="C31" s="15" t="str">
        <f>IF(B31="","",CHOOSE(WEEKDAY(B31,2),"pon","wt","śr","czw","pt","sob","nd"))</f>
        <v>pon</v>
      </c>
      <c r="D31" s="16">
        <f>IF(B31="","",IFERROR(INDEX(SwietaNazwa,MATCH(B31,SwietaData,0)),""))</f>
        <v/>
      </c>
      <c r="E31" s="17"/>
      <c r="F31" s="17"/>
      <c r="G31" s="18">
        <f>IF(OR(E31="",F31=""),"",ROUND(MOD(F31-E31,1)*24,2))</f>
        <v/>
      </c>
      <c r="H31" s="18">
        <f>IF(OR(E31="",F31=""),"",ROUND(24*(MAX(0,MIN(IF(F31&lt;E31,F31+1,F31),NocOd-1+8/24)-MAX(E31,NocOd-1))+MAX(0,MIN(IF(F31&lt;E31,F31+1,F31),NocOd+8/24)-MAX(E31,NocOd))),2))</f>
        <v/>
      </c>
      <c r="I31" s="18">
        <f>IF(G31="","",MAX(0,G31-NormaDoby))</f>
        <v/>
      </c>
      <c r="J31" s="19"/>
      <c r="K31" s="19"/>
      <c r="L31" s="18">
        <f>IF(OR(G31="",B31=""),"",IF(OR(WEEKDAY(B31,2)=7,D31&lt;&gt;""),G31,""))</f>
        <v/>
      </c>
      <c r="M31" s="20"/>
      <c r="N31" s="17"/>
      <c r="O31" s="17"/>
      <c r="P31" s="18">
        <f>IF(OR(N31="",O31=""),"",ROUND(MOD(O31-N31,1)*24,2))</f>
        <v/>
      </c>
      <c r="Q31" s="20"/>
      <c r="R31" s="20"/>
      <c r="S31" s="19"/>
      <c r="T31" s="20"/>
      <c r="U31" s="19"/>
      <c r="V31" s="19"/>
      <c r="W31" s="20">
        <f>IF(B31="","",IF(AND(N(I31)&gt;0,OR(J31&lt;&gt;"",K31&lt;&gt;""),ROUND(N(J31)+N(K31),2)&lt;&gt;ROUND(N(I31),2)),"podział nadgodzin nie zgadza się z sumą",IF(AND(B31&lt;&gt;"",WEEKDAY(B31,2)=6,D31&lt;&gt;""),"dzień wolny za to święto - wyznacz w tym okresie","")))</f>
        <v/>
      </c>
    </row>
    <row r="32" spans="1:23">
      <c r="A32" s="15">
        <v>24</v>
      </c>
      <c r="B32" s="10">
        <f>IF(A32&gt;DAY($AA$2),"",DATE(Rok,11,A32))</f>
        <v>46350</v>
      </c>
      <c r="C32" s="15" t="str">
        <f>IF(B32="","",CHOOSE(WEEKDAY(B32,2),"pon","wt","śr","czw","pt","sob","nd"))</f>
        <v>wt</v>
      </c>
      <c r="D32" s="16">
        <f>IF(B32="","",IFERROR(INDEX(SwietaNazwa,MATCH(B32,SwietaData,0)),""))</f>
        <v/>
      </c>
      <c r="E32" s="17"/>
      <c r="F32" s="17"/>
      <c r="G32" s="18">
        <f>IF(OR(E32="",F32=""),"",ROUND(MOD(F32-E32,1)*24,2))</f>
        <v/>
      </c>
      <c r="H32" s="18">
        <f>IF(OR(E32="",F32=""),"",ROUND(24*(MAX(0,MIN(IF(F32&lt;E32,F32+1,F32),NocOd-1+8/24)-MAX(E32,NocOd-1))+MAX(0,MIN(IF(F32&lt;E32,F32+1,F32),NocOd+8/24)-MAX(E32,NocOd))),2))</f>
        <v/>
      </c>
      <c r="I32" s="18">
        <f>IF(G32="","",MAX(0,G32-NormaDoby))</f>
        <v/>
      </c>
      <c r="J32" s="19"/>
      <c r="K32" s="19"/>
      <c r="L32" s="18">
        <f>IF(OR(G32="",B32=""),"",IF(OR(WEEKDAY(B32,2)=7,D32&lt;&gt;""),G32,""))</f>
        <v/>
      </c>
      <c r="M32" s="20"/>
      <c r="N32" s="17"/>
      <c r="O32" s="17"/>
      <c r="P32" s="18">
        <f>IF(OR(N32="",O32=""),"",ROUND(MOD(O32-N32,1)*24,2))</f>
        <v/>
      </c>
      <c r="Q32" s="20"/>
      <c r="R32" s="20"/>
      <c r="S32" s="19"/>
      <c r="T32" s="20"/>
      <c r="U32" s="19"/>
      <c r="V32" s="19"/>
      <c r="W32" s="20">
        <f>IF(B32="","",IF(AND(N(I32)&gt;0,OR(J32&lt;&gt;"",K32&lt;&gt;""),ROUND(N(J32)+N(K32),2)&lt;&gt;ROUND(N(I32),2)),"podział nadgodzin nie zgadza się z sumą",IF(AND(B32&lt;&gt;"",WEEKDAY(B32,2)=6,D32&lt;&gt;""),"dzień wolny za to święto - wyznacz w tym okresie","")))</f>
        <v/>
      </c>
    </row>
    <row r="33" spans="1:23">
      <c r="A33" s="15">
        <v>25</v>
      </c>
      <c r="B33" s="10">
        <f>IF(A33&gt;DAY($AA$2),"",DATE(Rok,11,A33))</f>
        <v>46351</v>
      </c>
      <c r="C33" s="15" t="str">
        <f>IF(B33="","",CHOOSE(WEEKDAY(B33,2),"pon","wt","śr","czw","pt","sob","nd"))</f>
        <v>śr</v>
      </c>
      <c r="D33" s="16">
        <f>IF(B33="","",IFERROR(INDEX(SwietaNazwa,MATCH(B33,SwietaData,0)),""))</f>
        <v/>
      </c>
      <c r="E33" s="17"/>
      <c r="F33" s="17"/>
      <c r="G33" s="18">
        <f>IF(OR(E33="",F33=""),"",ROUND(MOD(F33-E33,1)*24,2))</f>
        <v/>
      </c>
      <c r="H33" s="18">
        <f>IF(OR(E33="",F33=""),"",ROUND(24*(MAX(0,MIN(IF(F33&lt;E33,F33+1,F33),NocOd-1+8/24)-MAX(E33,NocOd-1))+MAX(0,MIN(IF(F33&lt;E33,F33+1,F33),NocOd+8/24)-MAX(E33,NocOd))),2))</f>
        <v/>
      </c>
      <c r="I33" s="18">
        <f>IF(G33="","",MAX(0,G33-NormaDoby))</f>
        <v/>
      </c>
      <c r="J33" s="19"/>
      <c r="K33" s="19"/>
      <c r="L33" s="18">
        <f>IF(OR(G33="",B33=""),"",IF(OR(WEEKDAY(B33,2)=7,D33&lt;&gt;""),G33,""))</f>
        <v/>
      </c>
      <c r="M33" s="20"/>
      <c r="N33" s="17"/>
      <c r="O33" s="17"/>
      <c r="P33" s="18">
        <f>IF(OR(N33="",O33=""),"",ROUND(MOD(O33-N33,1)*24,2))</f>
        <v/>
      </c>
      <c r="Q33" s="20"/>
      <c r="R33" s="20"/>
      <c r="S33" s="19"/>
      <c r="T33" s="20"/>
      <c r="U33" s="19"/>
      <c r="V33" s="19"/>
      <c r="W33" s="20">
        <f>IF(B33="","",IF(AND(N(I33)&gt;0,OR(J33&lt;&gt;"",K33&lt;&gt;""),ROUND(N(J33)+N(K33),2)&lt;&gt;ROUND(N(I33),2)),"podział nadgodzin nie zgadza się z sumą",IF(AND(B33&lt;&gt;"",WEEKDAY(B33,2)=6,D33&lt;&gt;""),"dzień wolny za to święto - wyznacz w tym okresie","")))</f>
        <v/>
      </c>
    </row>
    <row r="34" spans="1:23">
      <c r="A34" s="15">
        <v>26</v>
      </c>
      <c r="B34" s="10">
        <f>IF(A34&gt;DAY($AA$2),"",DATE(Rok,11,A34))</f>
        <v>46352</v>
      </c>
      <c r="C34" s="15" t="str">
        <f>IF(B34="","",CHOOSE(WEEKDAY(B34,2),"pon","wt","śr","czw","pt","sob","nd"))</f>
        <v>czw</v>
      </c>
      <c r="D34" s="16">
        <f>IF(B34="","",IFERROR(INDEX(SwietaNazwa,MATCH(B34,SwietaData,0)),""))</f>
        <v/>
      </c>
      <c r="E34" s="17"/>
      <c r="F34" s="17"/>
      <c r="G34" s="18">
        <f>IF(OR(E34="",F34=""),"",ROUND(MOD(F34-E34,1)*24,2))</f>
        <v/>
      </c>
      <c r="H34" s="18">
        <f>IF(OR(E34="",F34=""),"",ROUND(24*(MAX(0,MIN(IF(F34&lt;E34,F34+1,F34),NocOd-1+8/24)-MAX(E34,NocOd-1))+MAX(0,MIN(IF(F34&lt;E34,F34+1,F34),NocOd+8/24)-MAX(E34,NocOd))),2))</f>
        <v/>
      </c>
      <c r="I34" s="18">
        <f>IF(G34="","",MAX(0,G34-NormaDoby))</f>
        <v/>
      </c>
      <c r="J34" s="19"/>
      <c r="K34" s="19"/>
      <c r="L34" s="18">
        <f>IF(OR(G34="",B34=""),"",IF(OR(WEEKDAY(B34,2)=7,D34&lt;&gt;""),G34,""))</f>
        <v/>
      </c>
      <c r="M34" s="20"/>
      <c r="N34" s="17"/>
      <c r="O34" s="17"/>
      <c r="P34" s="18">
        <f>IF(OR(N34="",O34=""),"",ROUND(MOD(O34-N34,1)*24,2))</f>
        <v/>
      </c>
      <c r="Q34" s="20"/>
      <c r="R34" s="20"/>
      <c r="S34" s="19"/>
      <c r="T34" s="20"/>
      <c r="U34" s="19"/>
      <c r="V34" s="19"/>
      <c r="W34" s="20">
        <f>IF(B34="","",IF(AND(N(I34)&gt;0,OR(J34&lt;&gt;"",K34&lt;&gt;""),ROUND(N(J34)+N(K34),2)&lt;&gt;ROUND(N(I34),2)),"podział nadgodzin nie zgadza się z sumą",IF(AND(B34&lt;&gt;"",WEEKDAY(B34,2)=6,D34&lt;&gt;""),"dzień wolny za to święto - wyznacz w tym okresie","")))</f>
        <v/>
      </c>
    </row>
    <row r="35" spans="1:23">
      <c r="A35" s="15">
        <v>27</v>
      </c>
      <c r="B35" s="10">
        <f>IF(A35&gt;DAY($AA$2),"",DATE(Rok,11,A35))</f>
        <v>46353</v>
      </c>
      <c r="C35" s="15" t="str">
        <f>IF(B35="","",CHOOSE(WEEKDAY(B35,2),"pon","wt","śr","czw","pt","sob","nd"))</f>
        <v>pt</v>
      </c>
      <c r="D35" s="16">
        <f>IF(B35="","",IFERROR(INDEX(SwietaNazwa,MATCH(B35,SwietaData,0)),""))</f>
        <v/>
      </c>
      <c r="E35" s="17"/>
      <c r="F35" s="17"/>
      <c r="G35" s="18">
        <f>IF(OR(E35="",F35=""),"",ROUND(MOD(F35-E35,1)*24,2))</f>
        <v/>
      </c>
      <c r="H35" s="18">
        <f>IF(OR(E35="",F35=""),"",ROUND(24*(MAX(0,MIN(IF(F35&lt;E35,F35+1,F35),NocOd-1+8/24)-MAX(E35,NocOd-1))+MAX(0,MIN(IF(F35&lt;E35,F35+1,F35),NocOd+8/24)-MAX(E35,NocOd))),2))</f>
        <v/>
      </c>
      <c r="I35" s="18">
        <f>IF(G35="","",MAX(0,G35-NormaDoby))</f>
        <v/>
      </c>
      <c r="J35" s="19"/>
      <c r="K35" s="19"/>
      <c r="L35" s="18">
        <f>IF(OR(G35="",B35=""),"",IF(OR(WEEKDAY(B35,2)=7,D35&lt;&gt;""),G35,""))</f>
        <v/>
      </c>
      <c r="M35" s="20"/>
      <c r="N35" s="17"/>
      <c r="O35" s="17"/>
      <c r="P35" s="18">
        <f>IF(OR(N35="",O35=""),"",ROUND(MOD(O35-N35,1)*24,2))</f>
        <v/>
      </c>
      <c r="Q35" s="20"/>
      <c r="R35" s="20"/>
      <c r="S35" s="19"/>
      <c r="T35" s="20"/>
      <c r="U35" s="19"/>
      <c r="V35" s="19"/>
      <c r="W35" s="20">
        <f>IF(B35="","",IF(AND(N(I35)&gt;0,OR(J35&lt;&gt;"",K35&lt;&gt;""),ROUND(N(J35)+N(K35),2)&lt;&gt;ROUND(N(I35),2)),"podział nadgodzin nie zgadza się z sumą",IF(AND(B35&lt;&gt;"",WEEKDAY(B35,2)=6,D35&lt;&gt;""),"dzień wolny za to święto - wyznacz w tym okresie","")))</f>
        <v/>
      </c>
    </row>
    <row r="36" spans="1:23">
      <c r="A36" s="15">
        <v>28</v>
      </c>
      <c r="B36" s="10">
        <f>IF(A36&gt;DAY($AA$2),"",DATE(Rok,11,A36))</f>
        <v>46354</v>
      </c>
      <c r="C36" s="15" t="str">
        <f>IF(B36="","",CHOOSE(WEEKDAY(B36,2),"pon","wt","śr","czw","pt","sob","nd"))</f>
        <v>sob</v>
      </c>
      <c r="D36" s="16">
        <f>IF(B36="","",IFERROR(INDEX(SwietaNazwa,MATCH(B36,SwietaData,0)),""))</f>
        <v/>
      </c>
      <c r="E36" s="17"/>
      <c r="F36" s="17"/>
      <c r="G36" s="18">
        <f>IF(OR(E36="",F36=""),"",ROUND(MOD(F36-E36,1)*24,2))</f>
        <v/>
      </c>
      <c r="H36" s="18">
        <f>IF(OR(E36="",F36=""),"",ROUND(24*(MAX(0,MIN(IF(F36&lt;E36,F36+1,F36),NocOd-1+8/24)-MAX(E36,NocOd-1))+MAX(0,MIN(IF(F36&lt;E36,F36+1,F36),NocOd+8/24)-MAX(E36,NocOd))),2))</f>
        <v/>
      </c>
      <c r="I36" s="18">
        <f>IF(G36="","",MAX(0,G36-NormaDoby))</f>
        <v/>
      </c>
      <c r="J36" s="19"/>
      <c r="K36" s="19"/>
      <c r="L36" s="18">
        <f>IF(OR(G36="",B36=""),"",IF(OR(WEEKDAY(B36,2)=7,D36&lt;&gt;""),G36,""))</f>
        <v/>
      </c>
      <c r="M36" s="20"/>
      <c r="N36" s="17"/>
      <c r="O36" s="17"/>
      <c r="P36" s="18">
        <f>IF(OR(N36="",O36=""),"",ROUND(MOD(O36-N36,1)*24,2))</f>
        <v/>
      </c>
      <c r="Q36" s="20"/>
      <c r="R36" s="20"/>
      <c r="S36" s="19"/>
      <c r="T36" s="20"/>
      <c r="U36" s="19"/>
      <c r="V36" s="19"/>
      <c r="W36" s="20">
        <f>IF(B36="","",IF(AND(N(I36)&gt;0,OR(J36&lt;&gt;"",K36&lt;&gt;""),ROUND(N(J36)+N(K36),2)&lt;&gt;ROUND(N(I36),2)),"podział nadgodzin nie zgadza się z sumą",IF(AND(B36&lt;&gt;"",WEEKDAY(B36,2)=6,D36&lt;&gt;""),"dzień wolny za to święto - wyznacz w tym okresie","")))</f>
        <v/>
      </c>
    </row>
    <row r="37" spans="1:23">
      <c r="A37" s="15">
        <v>29</v>
      </c>
      <c r="B37" s="10">
        <f>IF(A37&gt;DAY($AA$2),"",DATE(Rok,11,A37))</f>
        <v>46355</v>
      </c>
      <c r="C37" s="15" t="str">
        <f>IF(B37="","",CHOOSE(WEEKDAY(B37,2),"pon","wt","śr","czw","pt","sob","nd"))</f>
        <v>nd</v>
      </c>
      <c r="D37" s="16">
        <f>IF(B37="","",IFERROR(INDEX(SwietaNazwa,MATCH(B37,SwietaData,0)),""))</f>
        <v/>
      </c>
      <c r="E37" s="17"/>
      <c r="F37" s="17"/>
      <c r="G37" s="18">
        <f>IF(OR(E37="",F37=""),"",ROUND(MOD(F37-E37,1)*24,2))</f>
        <v/>
      </c>
      <c r="H37" s="18">
        <f>IF(OR(E37="",F37=""),"",ROUND(24*(MAX(0,MIN(IF(F37&lt;E37,F37+1,F37),NocOd-1+8/24)-MAX(E37,NocOd-1))+MAX(0,MIN(IF(F37&lt;E37,F37+1,F37),NocOd+8/24)-MAX(E37,NocOd))),2))</f>
        <v/>
      </c>
      <c r="I37" s="18">
        <f>IF(G37="","",MAX(0,G37-NormaDoby))</f>
        <v/>
      </c>
      <c r="J37" s="19"/>
      <c r="K37" s="19"/>
      <c r="L37" s="18">
        <f>IF(OR(G37="",B37=""),"",IF(OR(WEEKDAY(B37,2)=7,D37&lt;&gt;""),G37,""))</f>
        <v/>
      </c>
      <c r="M37" s="20"/>
      <c r="N37" s="17"/>
      <c r="O37" s="17"/>
      <c r="P37" s="18">
        <f>IF(OR(N37="",O37=""),"",ROUND(MOD(O37-N37,1)*24,2))</f>
        <v/>
      </c>
      <c r="Q37" s="20"/>
      <c r="R37" s="20"/>
      <c r="S37" s="19"/>
      <c r="T37" s="20"/>
      <c r="U37" s="19"/>
      <c r="V37" s="19"/>
      <c r="W37" s="20">
        <f>IF(B37="","",IF(AND(N(I37)&gt;0,OR(J37&lt;&gt;"",K37&lt;&gt;""),ROUND(N(J37)+N(K37),2)&lt;&gt;ROUND(N(I37),2)),"podział nadgodzin nie zgadza się z sumą",IF(AND(B37&lt;&gt;"",WEEKDAY(B37,2)=6,D37&lt;&gt;""),"dzień wolny za to święto - wyznacz w tym okresie","")))</f>
        <v/>
      </c>
    </row>
    <row r="38" spans="1:23">
      <c r="A38" s="15">
        <v>30</v>
      </c>
      <c r="B38" s="10">
        <f>IF(A38&gt;DAY($AA$2),"",DATE(Rok,11,A38))</f>
        <v>46356</v>
      </c>
      <c r="C38" s="15" t="str">
        <f>IF(B38="","",CHOOSE(WEEKDAY(B38,2),"pon","wt","śr","czw","pt","sob","nd"))</f>
        <v>pon</v>
      </c>
      <c r="D38" s="16">
        <f>IF(B38="","",IFERROR(INDEX(SwietaNazwa,MATCH(B38,SwietaData,0)),""))</f>
        <v/>
      </c>
      <c r="E38" s="17"/>
      <c r="F38" s="17"/>
      <c r="G38" s="18">
        <f>IF(OR(E38="",F38=""),"",ROUND(MOD(F38-E38,1)*24,2))</f>
        <v/>
      </c>
      <c r="H38" s="18">
        <f>IF(OR(E38="",F38=""),"",ROUND(24*(MAX(0,MIN(IF(F38&lt;E38,F38+1,F38),NocOd-1+8/24)-MAX(E38,NocOd-1))+MAX(0,MIN(IF(F38&lt;E38,F38+1,F38),NocOd+8/24)-MAX(E38,NocOd))),2))</f>
        <v/>
      </c>
      <c r="I38" s="18">
        <f>IF(G38="","",MAX(0,G38-NormaDoby))</f>
        <v/>
      </c>
      <c r="J38" s="19"/>
      <c r="K38" s="19"/>
      <c r="L38" s="18">
        <f>IF(OR(G38="",B38=""),"",IF(OR(WEEKDAY(B38,2)=7,D38&lt;&gt;""),G38,""))</f>
        <v/>
      </c>
      <c r="M38" s="20"/>
      <c r="N38" s="17"/>
      <c r="O38" s="17"/>
      <c r="P38" s="18">
        <f>IF(OR(N38="",O38=""),"",ROUND(MOD(O38-N38,1)*24,2))</f>
        <v/>
      </c>
      <c r="Q38" s="20"/>
      <c r="R38" s="20"/>
      <c r="S38" s="19"/>
      <c r="T38" s="20"/>
      <c r="U38" s="19"/>
      <c r="V38" s="19"/>
      <c r="W38" s="20">
        <f>IF(B38="","",IF(AND(N(I38)&gt;0,OR(J38&lt;&gt;"",K38&lt;&gt;""),ROUND(N(J38)+N(K38),2)&lt;&gt;ROUND(N(I38),2)),"podział nadgodzin nie zgadza się z sumą",IF(AND(B38&lt;&gt;"",WEEKDAY(B38,2)=6,D38&lt;&gt;""),"dzień wolny za to święto - wyznacz w tym okresie","")))</f>
        <v/>
      </c>
    </row>
    <row r="39" spans="1:23">
      <c r="A39" s="15">
        <v>31</v>
      </c>
      <c r="B39" s="10">
        <f>IF(A39&gt;DAY($AA$2),"",DATE(Rok,11,A39))</f>
        <v/>
      </c>
      <c r="C39" s="15">
        <f>IF(B39="","",CHOOSE(WEEKDAY(B39,2),"pon","wt","śr","czw","pt","sob","nd"))</f>
        <v/>
      </c>
      <c r="D39" s="16">
        <f>IF(B39="","",IFERROR(INDEX(SwietaNazwa,MATCH(B39,SwietaData,0)),""))</f>
        <v/>
      </c>
      <c r="E39" s="17"/>
      <c r="F39" s="17"/>
      <c r="G39" s="18">
        <f>IF(OR(E39="",F39=""),"",ROUND(MOD(F39-E39,1)*24,2))</f>
        <v/>
      </c>
      <c r="H39" s="18">
        <f>IF(OR(E39="",F39=""),"",ROUND(24*(MAX(0,MIN(IF(F39&lt;E39,F39+1,F39),NocOd-1+8/24)-MAX(E39,NocOd-1))+MAX(0,MIN(IF(F39&lt;E39,F39+1,F39),NocOd+8/24)-MAX(E39,NocOd))),2))</f>
        <v/>
      </c>
      <c r="I39" s="18">
        <f>IF(G39="","",MAX(0,G39-NormaDoby))</f>
        <v/>
      </c>
      <c r="J39" s="19"/>
      <c r="K39" s="19"/>
      <c r="L39" s="18">
        <f>IF(OR(G39="",B39=""),"",IF(OR(WEEKDAY(B39,2)=7,D39&lt;&gt;""),G39,""))</f>
        <v/>
      </c>
      <c r="M39" s="20"/>
      <c r="N39" s="17"/>
      <c r="O39" s="17"/>
      <c r="P39" s="18">
        <f>IF(OR(N39="",O39=""),"",ROUND(MOD(O39-N39,1)*24,2))</f>
        <v/>
      </c>
      <c r="Q39" s="20"/>
      <c r="R39" s="20"/>
      <c r="S39" s="19"/>
      <c r="T39" s="20"/>
      <c r="U39" s="19"/>
      <c r="V39" s="19"/>
      <c r="W39" s="20">
        <f>IF(B39="","",IF(AND(N(I39)&gt;0,OR(J39&lt;&gt;"",K39&lt;&gt;""),ROUND(N(J39)+N(K39),2)&lt;&gt;ROUND(N(I39),2)),"podział nadgodzin nie zgadza się z sumą",IF(AND(B39&lt;&gt;"",WEEKDAY(B39,2)=6,D39&lt;&gt;""),"dzień wolny za to święto - wyznacz w tym okresie","")))</f>
        <v/>
      </c>
    </row>
    <row r="40" spans="1:23">
      <c r="A40" s="21" t="s">
        <v>61</v>
      </c>
      <c r="B40" s="21"/>
      <c r="C40" s="21"/>
      <c r="D40" s="21"/>
      <c r="E40" s="21"/>
      <c r="F40" s="21"/>
      <c r="G40" s="22">
        <f>SUM(G9:G39)</f>
        <v>0</v>
      </c>
      <c r="H40" s="22">
        <f>SUM(H9:H39)</f>
        <v>0</v>
      </c>
      <c r="I40" s="22">
        <f>SUM(I9:I39)</f>
        <v>0</v>
      </c>
      <c r="J40" s="22">
        <f>SUM(J9:J39)</f>
        <v>0</v>
      </c>
      <c r="K40" s="22">
        <f>SUM(K9:K39)</f>
        <v>0</v>
      </c>
      <c r="L40" s="22">
        <f>SUM(L9:L39)</f>
        <v>0</v>
      </c>
      <c r="M40" s="23">
        <f>COUNTA(M9:M39)</f>
        <v>0</v>
      </c>
      <c r="N40" s="21"/>
      <c r="O40" s="21"/>
      <c r="P40" s="22">
        <f>SUM(P9:P39)</f>
        <v>0</v>
      </c>
      <c r="Q40" s="21"/>
      <c r="R40" s="23">
        <f>COUNTA(R9:R39)</f>
        <v>0</v>
      </c>
      <c r="S40" s="22">
        <f>SUM(S9:S39)</f>
        <v>0</v>
      </c>
      <c r="T40" s="23">
        <f>COUNTA(T9:T39)</f>
        <v>0</v>
      </c>
      <c r="U40" s="22">
        <f>SUM(U9:U39)</f>
        <v>0</v>
      </c>
      <c r="V40" s="22">
        <f>SUM(V9:V39)</f>
        <v>0</v>
      </c>
      <c r="W40" s="21"/>
    </row>
    <row r="41" spans="1:23" ht="24" customHeight="1">
      <c r="A41" s="4" t="s">
        <v>62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>
      <c r="A42" s="5" t="s">
        <v>63</v>
      </c>
    </row>
    <row r="43" spans="1:23" ht="24" customHeight="1">
      <c r="A43" s="24" t="s">
        <v>64</v>
      </c>
      <c r="B43" s="24"/>
      <c r="C43" s="24"/>
      <c r="D43" s="24"/>
      <c r="E43" s="24"/>
      <c r="F43" s="24"/>
      <c r="G43" s="18">
        <f>W2</f>
        <v>160</v>
      </c>
      <c r="I43" s="24" t="s">
        <v>70</v>
      </c>
      <c r="J43" s="24"/>
      <c r="K43" s="24"/>
      <c r="L43" s="24"/>
      <c r="M43" s="24"/>
      <c r="N43" s="24"/>
      <c r="O43" s="24"/>
      <c r="P43" s="18">
        <f>MAX(0,G40-G45-I40)</f>
        <v>0</v>
      </c>
    </row>
    <row r="44" spans="1:23">
      <c r="A44" s="24" t="s">
        <v>65</v>
      </c>
      <c r="B44" s="24"/>
      <c r="C44" s="24"/>
      <c r="D44" s="24"/>
      <c r="E44" s="24"/>
      <c r="F44" s="24"/>
      <c r="G44" s="25">
        <f>S40+U40</f>
        <v>0</v>
      </c>
      <c r="I44" s="24" t="s">
        <v>71</v>
      </c>
      <c r="J44" s="24"/>
      <c r="K44" s="24"/>
      <c r="L44" s="24"/>
      <c r="M44" s="24"/>
      <c r="N44" s="24"/>
      <c r="O44" s="24"/>
      <c r="P44" s="26">
        <f>COUNTIF(R9:R39,"UW")+COUNTIF(R9:R39,"UŻ")</f>
        <v>0</v>
      </c>
    </row>
    <row r="45" spans="1:23">
      <c r="A45" s="24" t="s">
        <v>66</v>
      </c>
      <c r="B45" s="24"/>
      <c r="C45" s="24"/>
      <c r="D45" s="24"/>
      <c r="E45" s="24"/>
      <c r="F45" s="24"/>
      <c r="G45" s="18">
        <f>MAX(0,W2-G44)</f>
        <v>160</v>
      </c>
      <c r="I45" s="24" t="s">
        <v>72</v>
      </c>
      <c r="J45" s="24"/>
      <c r="K45" s="24"/>
      <c r="L45" s="24"/>
      <c r="M45" s="24"/>
      <c r="N45" s="24"/>
      <c r="O45" s="24"/>
      <c r="P45" s="26">
        <f>COUNTIF(R9:R39,"UŻ")</f>
        <v>0</v>
      </c>
    </row>
    <row r="46" spans="1:23">
      <c r="A46" s="24" t="s">
        <v>67</v>
      </c>
      <c r="B46" s="24"/>
      <c r="C46" s="24"/>
      <c r="D46" s="24"/>
      <c r="E46" s="24"/>
      <c r="F46" s="24"/>
      <c r="G46" s="18">
        <f>G40</f>
        <v>0</v>
      </c>
      <c r="I46" s="24" t="s">
        <v>73</v>
      </c>
      <c r="J46" s="24"/>
      <c r="K46" s="24"/>
      <c r="L46" s="24"/>
      <c r="M46" s="24"/>
      <c r="N46" s="24"/>
      <c r="O46" s="24"/>
      <c r="P46" s="26">
        <f>COUNTIF(R9:R39,"CH")</f>
        <v>0</v>
      </c>
    </row>
    <row r="47" spans="1:23">
      <c r="A47" s="24" t="s">
        <v>41</v>
      </c>
      <c r="B47" s="24"/>
      <c r="C47" s="24"/>
      <c r="D47" s="24"/>
      <c r="E47" s="24"/>
      <c r="F47" s="24"/>
      <c r="G47" s="18">
        <f>H40</f>
        <v>0</v>
      </c>
      <c r="I47" s="24" t="s">
        <v>74</v>
      </c>
      <c r="J47" s="24"/>
      <c r="K47" s="24"/>
      <c r="L47" s="24"/>
      <c r="M47" s="24"/>
      <c r="N47" s="24"/>
      <c r="O47" s="24"/>
      <c r="P47" s="18">
        <f>P40</f>
        <v>0</v>
      </c>
    </row>
    <row r="48" spans="1:23">
      <c r="A48" s="24" t="s">
        <v>68</v>
      </c>
      <c r="B48" s="24"/>
      <c r="C48" s="24"/>
      <c r="D48" s="24"/>
      <c r="E48" s="24"/>
      <c r="F48" s="24"/>
      <c r="G48" s="18">
        <f>I40</f>
        <v>0</v>
      </c>
      <c r="I48" s="24" t="s">
        <v>75</v>
      </c>
      <c r="J48" s="24"/>
      <c r="K48" s="24"/>
      <c r="L48" s="24"/>
      <c r="M48" s="24"/>
      <c r="N48" s="24"/>
      <c r="O48" s="24"/>
      <c r="P48" s="18">
        <f>V40</f>
        <v>0</v>
      </c>
    </row>
    <row r="49" spans="1:23">
      <c r="A49" s="24" t="s">
        <v>69</v>
      </c>
      <c r="B49" s="24"/>
      <c r="C49" s="24"/>
      <c r="D49" s="24"/>
      <c r="E49" s="24"/>
      <c r="F49" s="24"/>
      <c r="G49" s="18">
        <f>J40</f>
        <v>0</v>
      </c>
      <c r="H49" s="18">
        <f>K40</f>
        <v>0</v>
      </c>
    </row>
    <row r="50" spans="1:23">
      <c r="A50" s="4" t="s">
        <v>76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4" t="s">
        <v>77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6" customHeight="1">
      <c r="A52" s="27" t="s">
        <v>78</v>
      </c>
      <c r="B52" s="27"/>
      <c r="C52" s="27"/>
      <c r="D52" s="27"/>
      <c r="E52" s="27"/>
      <c r="F52" s="27"/>
      <c r="G52" s="27"/>
      <c r="H52" s="27"/>
      <c r="I52" s="27" t="s">
        <v>79</v>
      </c>
      <c r="J52" s="27"/>
      <c r="K52" s="27"/>
      <c r="L52" s="27"/>
      <c r="M52" s="27"/>
      <c r="N52" s="27"/>
      <c r="O52" s="27"/>
      <c r="P52" s="27"/>
      <c r="Q52" s="28" t="s">
        <v>80</v>
      </c>
      <c r="R52" s="28"/>
      <c r="S52" s="28"/>
      <c r="T52" s="28"/>
      <c r="U52" s="28"/>
      <c r="V52" s="28"/>
      <c r="W52" s="28"/>
    </row>
  </sheetData>
  <sheetProtection sheet="1" objects="1" scenarios="1" formatColumns="0" formatRows="0"/>
  <mergeCells count="26">
    <mergeCell ref="S2:V2"/>
    <mergeCell ref="S3:V3"/>
    <mergeCell ref="E7:H7"/>
    <mergeCell ref="I7:K7"/>
    <mergeCell ref="N7:Q7"/>
    <mergeCell ref="R7:V7"/>
    <mergeCell ref="A40:F40"/>
    <mergeCell ref="A41:W41"/>
    <mergeCell ref="A43:F43"/>
    <mergeCell ref="A44:F44"/>
    <mergeCell ref="A45:F45"/>
    <mergeCell ref="A46:F46"/>
    <mergeCell ref="A47:F47"/>
    <mergeCell ref="A48:F48"/>
    <mergeCell ref="A49:F49"/>
    <mergeCell ref="I43:O43"/>
    <mergeCell ref="I44:O44"/>
    <mergeCell ref="I45:O45"/>
    <mergeCell ref="I46:O46"/>
    <mergeCell ref="I47:O47"/>
    <mergeCell ref="I48:O48"/>
    <mergeCell ref="A50:W50"/>
    <mergeCell ref="A51:W51"/>
    <mergeCell ref="A52:H52"/>
    <mergeCell ref="I52:P52"/>
    <mergeCell ref="Q52:W52"/>
  </mergeCells>
  <conditionalFormatting sqref="A9:W39">
    <cfRule type="expression" dxfId="0" priority="1" stopIfTrue="1">
      <formula>$B9=""</formula>
    </cfRule>
    <cfRule type="expression" dxfId="4" priority="7">
      <formula>AND($B9&lt;&gt;"",OR(WEEKDAY($B9,2)=7,$D9&lt;&gt;""))</formula>
    </cfRule>
    <cfRule type="expression" dxfId="5" priority="8">
      <formula>AND($B9&lt;&gt;"",WEEKDAY($B9,2)=6)</formula>
    </cfRule>
  </conditionalFormatting>
  <conditionalFormatting sqref="D9:D39">
    <cfRule type="expression" dxfId="3" priority="6">
      <formula>AND($B9&lt;&gt;"",WEEKDAY($B9,2)=6,$D9&lt;&gt;"")</formula>
    </cfRule>
  </conditionalFormatting>
  <conditionalFormatting sqref="E10:E39">
    <cfRule type="expression" dxfId="2" priority="5">
      <formula>AND($B10&lt;&gt;"",$B9&lt;&gt;"",$E10&lt;&gt;"",$E9&lt;&gt;"",$F9&lt;&gt;"",ROUND((($B10+$E10)-($B9+$F9+IF($F9&lt;$E9,1,0)))*1440,0)&lt;660)</formula>
    </cfRule>
  </conditionalFormatting>
  <conditionalFormatting sqref="E9:F39">
    <cfRule type="expression" dxfId="2" priority="3">
      <formula>OR(AND($E9&lt;&gt;"",$F9=""),AND($E9="",$F9&lt;&gt;""))</formula>
    </cfRule>
  </conditionalFormatting>
  <conditionalFormatting sqref="E9:F39 M9:M39 R9:R39">
    <cfRule type="expression" dxfId="2" priority="4">
      <formula>AND($E9&lt;&gt;"",$F9&lt;&gt;"",OR($M9&lt;&gt;"",$R9&lt;&gt;""))</formula>
    </cfRule>
  </conditionalFormatting>
  <conditionalFormatting sqref="I9:K39">
    <cfRule type="expression" dxfId="1" priority="2">
      <formula>AND(N($I9)&gt;0,OR($J9&lt;&gt;"",$K9&lt;&gt;""),ROUND(N($J9)+N($K9),2)&lt;&gt;ROUND(N($I9),2))</formula>
    </cfRule>
  </conditionalFormatting>
  <dataValidations count="4">
    <dataValidation type="time" allowBlank="1" showInputMessage="1" showErrorMessage="1" errorTitle="Godzina" error="Wpisz godzinę od 0:00 do 23:59, np. 7:00." sqref="E9:F39 N9:O39">
      <formula1>0</formula1>
      <formula2>0.999988425925926</formula2>
    </dataValidation>
    <dataValidation type="list" errorStyle="information" allowBlank="1" showInputMessage="1" showErrorMessage="1" errorTitle="Spoza listy" error="Wpis spoza listy. Możesz go zostawić." sqref="M9:M39">
      <formula1>"W5,WN,WŚ,ND"</formula1>
    </dataValidation>
    <dataValidation type="list" errorStyle="information" allowBlank="1" showInputMessage="1" showErrorMessage="1" errorTitle="Spoza listy" error="Wpis spoza listy. Możesz go zostawić." sqref="R9:R39">
      <formula1>"UW,UŻ,CH,OP,UB,UO"</formula1>
    </dataValidation>
    <dataValidation type="list" errorStyle="information" allowBlank="1" showInputMessage="1" showErrorMessage="1" errorTitle="Spoza listy" error="Wpis spoza listy. Możesz go zostawić." sqref="T9:T39">
      <formula1>"art. 188,sprawy osobiste,siła wyższa,inne"</formula1>
    </dataValidation>
  </dataValidations>
  <pageMargins left="0.197" right="0.197" top="0.197" bottom="0.197" header="0.3" footer="0.3"/>
  <pageSetup paperSize="9" orientation="landscape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52"/>
  <sheetViews>
    <sheetView workbookViewId="0">
      <pane xSplit="4" ySplit="8" topLeftCell="E9" activePane="bottomRight" state="frozen"/>
      <selection pane="topRight" activeCell="E1" sqref="E1"/>
      <selection pane="bottomLeft" activeCell="A9" sqref="A9"/>
      <selection pane="bottomRight"/>
    </sheetView>
  </sheetViews>
  <sheetFormatPr defaultRowHeight="15"/>
  <cols>
    <col min="1" max="1" width="4.7109375" customWidth="1"/>
    <col min="2" max="2" width="9.7109375" customWidth="1"/>
    <col min="3" max="3" width="5.7109375" customWidth="1"/>
    <col min="4" max="4" width="14.7109375" customWidth="1"/>
    <col min="5" max="6" width="8.7109375" customWidth="1"/>
    <col min="7" max="16" width="7.7109375" customWidth="1"/>
    <col min="17" max="17" width="12.7109375" customWidth="1"/>
    <col min="18" max="18" width="7.7109375" customWidth="1"/>
    <col min="19" max="19" width="6.7109375" customWidth="1"/>
    <col min="20" max="20" width="10.7109375" customWidth="1"/>
    <col min="21" max="21" width="6.7109375" customWidth="1"/>
    <col min="22" max="22" width="7.7109375" customWidth="1"/>
    <col min="23" max="23" width="22.7109375" customWidth="1"/>
    <col min="27" max="27" width="10.7109375" hidden="1" customWidth="1"/>
  </cols>
  <sheetData>
    <row r="1" spans="1:27">
      <c r="A1" s="3" t="s">
        <v>31</v>
      </c>
      <c r="AA1" s="10">
        <f>DATE(Rok,12,1)</f>
        <v>46357</v>
      </c>
    </row>
    <row r="2" spans="1:27">
      <c r="A2" t="str">
        <f>"Miesiąc: "&amp;"grudzień"&amp;" "&amp;Rok</f>
        <v>Miesiąc: grudzień 2026</v>
      </c>
      <c r="S2" s="11" t="s">
        <v>32</v>
      </c>
      <c r="T2" s="11"/>
      <c r="U2" s="11"/>
      <c r="V2" s="11"/>
      <c r="W2" s="12">
        <f>ROUND(Etat*8*(NETWORKDAYS(AA1,AA2,SwietaData)-SUMPRODUCT((SwietaData&gt;=AA1)*(SwietaData&lt;=AA2)*(WEEKDAY(SwietaData,2)=6))),2)</f>
        <v>160</v>
      </c>
      <c r="AA2" s="10">
        <f>EOMONTH(AA1,0)</f>
        <v>46387</v>
      </c>
    </row>
    <row r="3" spans="1:27">
      <c r="A3" t="str">
        <f>"Pracownik: "&amp;Pracownik</f>
        <v>Pracownik: </v>
      </c>
      <c r="G3" t="str">
        <f>"Stanowisko: "&amp;Stanowisko</f>
        <v>Stanowisko: </v>
      </c>
      <c r="S3" s="11" t="s">
        <v>33</v>
      </c>
      <c r="T3" s="11"/>
      <c r="U3" s="11"/>
      <c r="V3" s="11"/>
      <c r="W3" s="13">
        <f>IF(Etat&gt;0,W2/(8*Etat),"")</f>
        <v>20.0</v>
      </c>
    </row>
    <row r="4" spans="1:27">
      <c r="A4" t="str">
        <f>"Pracodawca: "&amp;Pracodawca</f>
        <v>Pracodawca: </v>
      </c>
      <c r="G4" t="str">
        <f>"Etat: "&amp;ROUND(Etat,2)&amp;"   Rozkład: "&amp;Rozklad</f>
        <v>Etat: 1   Rozkład: </v>
      </c>
    </row>
    <row r="5" spans="1:27">
      <c r="A5" t="str">
        <f>"Okres rozliczeniowy: "&amp;Okres&amp;"   Pora nocna: "&amp;RIGHT("0"&amp;INT(ROUND((NocOd)*1440,0)/60),2)&amp;":"&amp;RIGHT("0"&amp;MOD(ROUND((NocOd)*1440,0),60),2)&amp;"-"&amp;RIGHT("0"&amp;INT(ROUND((MOD(NocOd+8/24,1))*1440,0)/60),2)&amp;":"&amp;RIGHT("0"&amp;MOD(ROUND((MOD(NocOd+8/24,1))*1440,0),60),2)</f>
        <v>Okres rozliczeniowy: 1 miesiąc   Pora nocna: 22:00-06:00</v>
      </c>
    </row>
    <row r="7" spans="1:27">
      <c r="A7" s="14"/>
      <c r="B7" s="14"/>
      <c r="C7" s="14"/>
      <c r="D7" s="14"/>
      <c r="E7" s="14" t="s">
        <v>57</v>
      </c>
      <c r="F7" s="14"/>
      <c r="G7" s="14"/>
      <c r="H7" s="14"/>
      <c r="I7" s="14" t="s">
        <v>58</v>
      </c>
      <c r="J7" s="14"/>
      <c r="K7" s="14"/>
      <c r="L7" s="14"/>
      <c r="M7" s="14"/>
      <c r="N7" s="14" t="s">
        <v>59</v>
      </c>
      <c r="O7" s="14"/>
      <c r="P7" s="14"/>
      <c r="Q7" s="14"/>
      <c r="R7" s="14" t="s">
        <v>60</v>
      </c>
      <c r="S7" s="14"/>
      <c r="T7" s="14"/>
      <c r="U7" s="14"/>
      <c r="V7" s="14"/>
      <c r="W7" s="14"/>
    </row>
    <row r="8" spans="1:27" ht="58" customHeight="1">
      <c r="A8" s="14" t="s">
        <v>34</v>
      </c>
      <c r="B8" s="14" t="s">
        <v>35</v>
      </c>
      <c r="C8" s="14" t="s">
        <v>36</v>
      </c>
      <c r="D8" s="14" t="s">
        <v>37</v>
      </c>
      <c r="E8" s="14" t="s">
        <v>38</v>
      </c>
      <c r="F8" s="14" t="s">
        <v>39</v>
      </c>
      <c r="G8" s="14" t="s">
        <v>40</v>
      </c>
      <c r="H8" s="14" t="s">
        <v>41</v>
      </c>
      <c r="I8" s="14" t="s">
        <v>42</v>
      </c>
      <c r="J8" s="14" t="s">
        <v>43</v>
      </c>
      <c r="K8" s="14" t="s">
        <v>44</v>
      </c>
      <c r="L8" s="14" t="s">
        <v>45</v>
      </c>
      <c r="M8" s="14" t="s">
        <v>46</v>
      </c>
      <c r="N8" s="14" t="s">
        <v>47</v>
      </c>
      <c r="O8" s="14" t="s">
        <v>48</v>
      </c>
      <c r="P8" s="14" t="s">
        <v>49</v>
      </c>
      <c r="Q8" s="14" t="s">
        <v>50</v>
      </c>
      <c r="R8" s="14" t="s">
        <v>51</v>
      </c>
      <c r="S8" s="14" t="s">
        <v>52</v>
      </c>
      <c r="T8" s="14" t="s">
        <v>53</v>
      </c>
      <c r="U8" s="14" t="s">
        <v>54</v>
      </c>
      <c r="V8" s="14" t="s">
        <v>55</v>
      </c>
      <c r="W8" s="14" t="s">
        <v>56</v>
      </c>
    </row>
    <row r="9" spans="1:27">
      <c r="A9" s="15">
        <v>1</v>
      </c>
      <c r="B9" s="10">
        <f>IF(A9&gt;DAY($AA$2),"",DATE(Rok,12,A9))</f>
        <v>46357</v>
      </c>
      <c r="C9" s="15" t="str">
        <f>IF(B9="","",CHOOSE(WEEKDAY(B9,2),"pon","wt","śr","czw","pt","sob","nd"))</f>
        <v>wt</v>
      </c>
      <c r="D9" s="16">
        <f>IF(B9="","",IFERROR(INDEX(SwietaNazwa,MATCH(B9,SwietaData,0)),""))</f>
        <v/>
      </c>
      <c r="E9" s="17"/>
      <c r="F9" s="17"/>
      <c r="G9" s="18">
        <f>IF(OR(E9="",F9=""),"",ROUND(MOD(F9-E9,1)*24,2))</f>
        <v/>
      </c>
      <c r="H9" s="18">
        <f>IF(OR(E9="",F9=""),"",ROUND(24*(MAX(0,MIN(IF(F9&lt;E9,F9+1,F9),NocOd-1+8/24)-MAX(E9,NocOd-1))+MAX(0,MIN(IF(F9&lt;E9,F9+1,F9),NocOd+8/24)-MAX(E9,NocOd))),2))</f>
        <v/>
      </c>
      <c r="I9" s="18">
        <f>IF(G9="","",MAX(0,G9-NormaDoby))</f>
        <v/>
      </c>
      <c r="J9" s="19"/>
      <c r="K9" s="19"/>
      <c r="L9" s="18">
        <f>IF(OR(G9="",B9=""),"",IF(OR(WEEKDAY(B9,2)=7,D9&lt;&gt;""),G9,""))</f>
        <v/>
      </c>
      <c r="M9" s="20"/>
      <c r="N9" s="17"/>
      <c r="O9" s="17"/>
      <c r="P9" s="18">
        <f>IF(OR(N9="",O9=""),"",ROUND(MOD(O9-N9,1)*24,2))</f>
        <v/>
      </c>
      <c r="Q9" s="20"/>
      <c r="R9" s="20"/>
      <c r="S9" s="19"/>
      <c r="T9" s="20"/>
      <c r="U9" s="19"/>
      <c r="V9" s="19"/>
      <c r="W9" s="20">
        <f>IF(B9="","",IF(AND(N(I9)&gt;0,OR(J9&lt;&gt;"",K9&lt;&gt;""),ROUND(N(J9)+N(K9),2)&lt;&gt;ROUND(N(I9),2)),"podział nadgodzin nie zgadza się z sumą",IF(AND(B9&lt;&gt;"",WEEKDAY(B9,2)=6,D9&lt;&gt;""),"dzień wolny za to święto - wyznacz w tym okresie","")))</f>
        <v/>
      </c>
    </row>
    <row r="10" spans="1:27">
      <c r="A10" s="15">
        <v>2</v>
      </c>
      <c r="B10" s="10">
        <f>IF(A10&gt;DAY($AA$2),"",DATE(Rok,12,A10))</f>
        <v>46358</v>
      </c>
      <c r="C10" s="15" t="str">
        <f>IF(B10="","",CHOOSE(WEEKDAY(B10,2),"pon","wt","śr","czw","pt","sob","nd"))</f>
        <v>śr</v>
      </c>
      <c r="D10" s="16">
        <f>IF(B10="","",IFERROR(INDEX(SwietaNazwa,MATCH(B10,SwietaData,0)),""))</f>
        <v/>
      </c>
      <c r="E10" s="17"/>
      <c r="F10" s="17"/>
      <c r="G10" s="18">
        <f>IF(OR(E10="",F10=""),"",ROUND(MOD(F10-E10,1)*24,2))</f>
        <v/>
      </c>
      <c r="H10" s="18">
        <f>IF(OR(E10="",F10=""),"",ROUND(24*(MAX(0,MIN(IF(F10&lt;E10,F10+1,F10),NocOd-1+8/24)-MAX(E10,NocOd-1))+MAX(0,MIN(IF(F10&lt;E10,F10+1,F10),NocOd+8/24)-MAX(E10,NocOd))),2))</f>
        <v/>
      </c>
      <c r="I10" s="18">
        <f>IF(G10="","",MAX(0,G10-NormaDoby))</f>
        <v/>
      </c>
      <c r="J10" s="19"/>
      <c r="K10" s="19"/>
      <c r="L10" s="18">
        <f>IF(OR(G10="",B10=""),"",IF(OR(WEEKDAY(B10,2)=7,D10&lt;&gt;""),G10,""))</f>
        <v/>
      </c>
      <c r="M10" s="20"/>
      <c r="N10" s="17"/>
      <c r="O10" s="17"/>
      <c r="P10" s="18">
        <f>IF(OR(N10="",O10=""),"",ROUND(MOD(O10-N10,1)*24,2))</f>
        <v/>
      </c>
      <c r="Q10" s="20"/>
      <c r="R10" s="20"/>
      <c r="S10" s="19"/>
      <c r="T10" s="20"/>
      <c r="U10" s="19"/>
      <c r="V10" s="19"/>
      <c r="W10" s="20">
        <f>IF(B10="","",IF(AND(N(I10)&gt;0,OR(J10&lt;&gt;"",K10&lt;&gt;""),ROUND(N(J10)+N(K10),2)&lt;&gt;ROUND(N(I10),2)),"podział nadgodzin nie zgadza się z sumą",IF(AND(B10&lt;&gt;"",WEEKDAY(B10,2)=6,D10&lt;&gt;""),"dzień wolny za to święto - wyznacz w tym okresie","")))</f>
        <v/>
      </c>
    </row>
    <row r="11" spans="1:27">
      <c r="A11" s="15">
        <v>3</v>
      </c>
      <c r="B11" s="10">
        <f>IF(A11&gt;DAY($AA$2),"",DATE(Rok,12,A11))</f>
        <v>46359</v>
      </c>
      <c r="C11" s="15" t="str">
        <f>IF(B11="","",CHOOSE(WEEKDAY(B11,2),"pon","wt","śr","czw","pt","sob","nd"))</f>
        <v>czw</v>
      </c>
      <c r="D11" s="16">
        <f>IF(B11="","",IFERROR(INDEX(SwietaNazwa,MATCH(B11,SwietaData,0)),""))</f>
        <v/>
      </c>
      <c r="E11" s="17"/>
      <c r="F11" s="17"/>
      <c r="G11" s="18">
        <f>IF(OR(E11="",F11=""),"",ROUND(MOD(F11-E11,1)*24,2))</f>
        <v/>
      </c>
      <c r="H11" s="18">
        <f>IF(OR(E11="",F11=""),"",ROUND(24*(MAX(0,MIN(IF(F11&lt;E11,F11+1,F11),NocOd-1+8/24)-MAX(E11,NocOd-1))+MAX(0,MIN(IF(F11&lt;E11,F11+1,F11),NocOd+8/24)-MAX(E11,NocOd))),2))</f>
        <v/>
      </c>
      <c r="I11" s="18">
        <f>IF(G11="","",MAX(0,G11-NormaDoby))</f>
        <v/>
      </c>
      <c r="J11" s="19"/>
      <c r="K11" s="19"/>
      <c r="L11" s="18">
        <f>IF(OR(G11="",B11=""),"",IF(OR(WEEKDAY(B11,2)=7,D11&lt;&gt;""),G11,""))</f>
        <v/>
      </c>
      <c r="M11" s="20"/>
      <c r="N11" s="17"/>
      <c r="O11" s="17"/>
      <c r="P11" s="18">
        <f>IF(OR(N11="",O11=""),"",ROUND(MOD(O11-N11,1)*24,2))</f>
        <v/>
      </c>
      <c r="Q11" s="20"/>
      <c r="R11" s="20"/>
      <c r="S11" s="19"/>
      <c r="T11" s="20"/>
      <c r="U11" s="19"/>
      <c r="V11" s="19"/>
      <c r="W11" s="20">
        <f>IF(B11="","",IF(AND(N(I11)&gt;0,OR(J11&lt;&gt;"",K11&lt;&gt;""),ROUND(N(J11)+N(K11),2)&lt;&gt;ROUND(N(I11),2)),"podział nadgodzin nie zgadza się z sumą",IF(AND(B11&lt;&gt;"",WEEKDAY(B11,2)=6,D11&lt;&gt;""),"dzień wolny za to święto - wyznacz w tym okresie","")))</f>
        <v/>
      </c>
    </row>
    <row r="12" spans="1:27">
      <c r="A12" s="15">
        <v>4</v>
      </c>
      <c r="B12" s="10">
        <f>IF(A12&gt;DAY($AA$2),"",DATE(Rok,12,A12))</f>
        <v>46360</v>
      </c>
      <c r="C12" s="15" t="str">
        <f>IF(B12="","",CHOOSE(WEEKDAY(B12,2),"pon","wt","śr","czw","pt","sob","nd"))</f>
        <v>pt</v>
      </c>
      <c r="D12" s="16">
        <f>IF(B12="","",IFERROR(INDEX(SwietaNazwa,MATCH(B12,SwietaData,0)),""))</f>
        <v/>
      </c>
      <c r="E12" s="17"/>
      <c r="F12" s="17"/>
      <c r="G12" s="18">
        <f>IF(OR(E12="",F12=""),"",ROUND(MOD(F12-E12,1)*24,2))</f>
        <v/>
      </c>
      <c r="H12" s="18">
        <f>IF(OR(E12="",F12=""),"",ROUND(24*(MAX(0,MIN(IF(F12&lt;E12,F12+1,F12),NocOd-1+8/24)-MAX(E12,NocOd-1))+MAX(0,MIN(IF(F12&lt;E12,F12+1,F12),NocOd+8/24)-MAX(E12,NocOd))),2))</f>
        <v/>
      </c>
      <c r="I12" s="18">
        <f>IF(G12="","",MAX(0,G12-NormaDoby))</f>
        <v/>
      </c>
      <c r="J12" s="19"/>
      <c r="K12" s="19"/>
      <c r="L12" s="18">
        <f>IF(OR(G12="",B12=""),"",IF(OR(WEEKDAY(B12,2)=7,D12&lt;&gt;""),G12,""))</f>
        <v/>
      </c>
      <c r="M12" s="20"/>
      <c r="N12" s="17"/>
      <c r="O12" s="17"/>
      <c r="P12" s="18">
        <f>IF(OR(N12="",O12=""),"",ROUND(MOD(O12-N12,1)*24,2))</f>
        <v/>
      </c>
      <c r="Q12" s="20"/>
      <c r="R12" s="20"/>
      <c r="S12" s="19"/>
      <c r="T12" s="20"/>
      <c r="U12" s="19"/>
      <c r="V12" s="19"/>
      <c r="W12" s="20">
        <f>IF(B12="","",IF(AND(N(I12)&gt;0,OR(J12&lt;&gt;"",K12&lt;&gt;""),ROUND(N(J12)+N(K12),2)&lt;&gt;ROUND(N(I12),2)),"podział nadgodzin nie zgadza się z sumą",IF(AND(B12&lt;&gt;"",WEEKDAY(B12,2)=6,D12&lt;&gt;""),"dzień wolny za to święto - wyznacz w tym okresie","")))</f>
        <v/>
      </c>
    </row>
    <row r="13" spans="1:27">
      <c r="A13" s="15">
        <v>5</v>
      </c>
      <c r="B13" s="10">
        <f>IF(A13&gt;DAY($AA$2),"",DATE(Rok,12,A13))</f>
        <v>46361</v>
      </c>
      <c r="C13" s="15" t="str">
        <f>IF(B13="","",CHOOSE(WEEKDAY(B13,2),"pon","wt","śr","czw","pt","sob","nd"))</f>
        <v>sob</v>
      </c>
      <c r="D13" s="16">
        <f>IF(B13="","",IFERROR(INDEX(SwietaNazwa,MATCH(B13,SwietaData,0)),""))</f>
        <v/>
      </c>
      <c r="E13" s="17"/>
      <c r="F13" s="17"/>
      <c r="G13" s="18">
        <f>IF(OR(E13="",F13=""),"",ROUND(MOD(F13-E13,1)*24,2))</f>
        <v/>
      </c>
      <c r="H13" s="18">
        <f>IF(OR(E13="",F13=""),"",ROUND(24*(MAX(0,MIN(IF(F13&lt;E13,F13+1,F13),NocOd-1+8/24)-MAX(E13,NocOd-1))+MAX(0,MIN(IF(F13&lt;E13,F13+1,F13),NocOd+8/24)-MAX(E13,NocOd))),2))</f>
        <v/>
      </c>
      <c r="I13" s="18">
        <f>IF(G13="","",MAX(0,G13-NormaDoby))</f>
        <v/>
      </c>
      <c r="J13" s="19"/>
      <c r="K13" s="19"/>
      <c r="L13" s="18">
        <f>IF(OR(G13="",B13=""),"",IF(OR(WEEKDAY(B13,2)=7,D13&lt;&gt;""),G13,""))</f>
        <v/>
      </c>
      <c r="M13" s="20"/>
      <c r="N13" s="17"/>
      <c r="O13" s="17"/>
      <c r="P13" s="18">
        <f>IF(OR(N13="",O13=""),"",ROUND(MOD(O13-N13,1)*24,2))</f>
        <v/>
      </c>
      <c r="Q13" s="20"/>
      <c r="R13" s="20"/>
      <c r="S13" s="19"/>
      <c r="T13" s="20"/>
      <c r="U13" s="19"/>
      <c r="V13" s="19"/>
      <c r="W13" s="20">
        <f>IF(B13="","",IF(AND(N(I13)&gt;0,OR(J13&lt;&gt;"",K13&lt;&gt;""),ROUND(N(J13)+N(K13),2)&lt;&gt;ROUND(N(I13),2)),"podział nadgodzin nie zgadza się z sumą",IF(AND(B13&lt;&gt;"",WEEKDAY(B13,2)=6,D13&lt;&gt;""),"dzień wolny za to święto - wyznacz w tym okresie","")))</f>
        <v/>
      </c>
    </row>
    <row r="14" spans="1:27">
      <c r="A14" s="15">
        <v>6</v>
      </c>
      <c r="B14" s="10">
        <f>IF(A14&gt;DAY($AA$2),"",DATE(Rok,12,A14))</f>
        <v>46362</v>
      </c>
      <c r="C14" s="15" t="str">
        <f>IF(B14="","",CHOOSE(WEEKDAY(B14,2),"pon","wt","śr","czw","pt","sob","nd"))</f>
        <v>nd</v>
      </c>
      <c r="D14" s="16">
        <f>IF(B14="","",IFERROR(INDEX(SwietaNazwa,MATCH(B14,SwietaData,0)),""))</f>
        <v/>
      </c>
      <c r="E14" s="17"/>
      <c r="F14" s="17"/>
      <c r="G14" s="18">
        <f>IF(OR(E14="",F14=""),"",ROUND(MOD(F14-E14,1)*24,2))</f>
        <v/>
      </c>
      <c r="H14" s="18">
        <f>IF(OR(E14="",F14=""),"",ROUND(24*(MAX(0,MIN(IF(F14&lt;E14,F14+1,F14),NocOd-1+8/24)-MAX(E14,NocOd-1))+MAX(0,MIN(IF(F14&lt;E14,F14+1,F14),NocOd+8/24)-MAX(E14,NocOd))),2))</f>
        <v/>
      </c>
      <c r="I14" s="18">
        <f>IF(G14="","",MAX(0,G14-NormaDoby))</f>
        <v/>
      </c>
      <c r="J14" s="19"/>
      <c r="K14" s="19"/>
      <c r="L14" s="18">
        <f>IF(OR(G14="",B14=""),"",IF(OR(WEEKDAY(B14,2)=7,D14&lt;&gt;""),G14,""))</f>
        <v/>
      </c>
      <c r="M14" s="20"/>
      <c r="N14" s="17"/>
      <c r="O14" s="17"/>
      <c r="P14" s="18">
        <f>IF(OR(N14="",O14=""),"",ROUND(MOD(O14-N14,1)*24,2))</f>
        <v/>
      </c>
      <c r="Q14" s="20"/>
      <c r="R14" s="20"/>
      <c r="S14" s="19"/>
      <c r="T14" s="20"/>
      <c r="U14" s="19"/>
      <c r="V14" s="19"/>
      <c r="W14" s="20">
        <f>IF(B14="","",IF(AND(N(I14)&gt;0,OR(J14&lt;&gt;"",K14&lt;&gt;""),ROUND(N(J14)+N(K14),2)&lt;&gt;ROUND(N(I14),2)),"podział nadgodzin nie zgadza się z sumą",IF(AND(B14&lt;&gt;"",WEEKDAY(B14,2)=6,D14&lt;&gt;""),"dzień wolny za to święto - wyznacz w tym okresie","")))</f>
        <v/>
      </c>
    </row>
    <row r="15" spans="1:27">
      <c r="A15" s="15">
        <v>7</v>
      </c>
      <c r="B15" s="10">
        <f>IF(A15&gt;DAY($AA$2),"",DATE(Rok,12,A15))</f>
        <v>46363</v>
      </c>
      <c r="C15" s="15" t="str">
        <f>IF(B15="","",CHOOSE(WEEKDAY(B15,2),"pon","wt","śr","czw","pt","sob","nd"))</f>
        <v>pon</v>
      </c>
      <c r="D15" s="16">
        <f>IF(B15="","",IFERROR(INDEX(SwietaNazwa,MATCH(B15,SwietaData,0)),""))</f>
        <v/>
      </c>
      <c r="E15" s="17"/>
      <c r="F15" s="17"/>
      <c r="G15" s="18">
        <f>IF(OR(E15="",F15=""),"",ROUND(MOD(F15-E15,1)*24,2))</f>
        <v/>
      </c>
      <c r="H15" s="18">
        <f>IF(OR(E15="",F15=""),"",ROUND(24*(MAX(0,MIN(IF(F15&lt;E15,F15+1,F15),NocOd-1+8/24)-MAX(E15,NocOd-1))+MAX(0,MIN(IF(F15&lt;E15,F15+1,F15),NocOd+8/24)-MAX(E15,NocOd))),2))</f>
        <v/>
      </c>
      <c r="I15" s="18">
        <f>IF(G15="","",MAX(0,G15-NormaDoby))</f>
        <v/>
      </c>
      <c r="J15" s="19"/>
      <c r="K15" s="19"/>
      <c r="L15" s="18">
        <f>IF(OR(G15="",B15=""),"",IF(OR(WEEKDAY(B15,2)=7,D15&lt;&gt;""),G15,""))</f>
        <v/>
      </c>
      <c r="M15" s="20"/>
      <c r="N15" s="17"/>
      <c r="O15" s="17"/>
      <c r="P15" s="18">
        <f>IF(OR(N15="",O15=""),"",ROUND(MOD(O15-N15,1)*24,2))</f>
        <v/>
      </c>
      <c r="Q15" s="20"/>
      <c r="R15" s="20"/>
      <c r="S15" s="19"/>
      <c r="T15" s="20"/>
      <c r="U15" s="19"/>
      <c r="V15" s="19"/>
      <c r="W15" s="20">
        <f>IF(B15="","",IF(AND(N(I15)&gt;0,OR(J15&lt;&gt;"",K15&lt;&gt;""),ROUND(N(J15)+N(K15),2)&lt;&gt;ROUND(N(I15),2)),"podział nadgodzin nie zgadza się z sumą",IF(AND(B15&lt;&gt;"",WEEKDAY(B15,2)=6,D15&lt;&gt;""),"dzień wolny za to święto - wyznacz w tym okresie","")))</f>
        <v/>
      </c>
    </row>
    <row r="16" spans="1:27">
      <c r="A16" s="15">
        <v>8</v>
      </c>
      <c r="B16" s="10">
        <f>IF(A16&gt;DAY($AA$2),"",DATE(Rok,12,A16))</f>
        <v>46364</v>
      </c>
      <c r="C16" s="15" t="str">
        <f>IF(B16="","",CHOOSE(WEEKDAY(B16,2),"pon","wt","śr","czw","pt","sob","nd"))</f>
        <v>wt</v>
      </c>
      <c r="D16" s="16">
        <f>IF(B16="","",IFERROR(INDEX(SwietaNazwa,MATCH(B16,SwietaData,0)),""))</f>
        <v/>
      </c>
      <c r="E16" s="17"/>
      <c r="F16" s="17"/>
      <c r="G16" s="18">
        <f>IF(OR(E16="",F16=""),"",ROUND(MOD(F16-E16,1)*24,2))</f>
        <v/>
      </c>
      <c r="H16" s="18">
        <f>IF(OR(E16="",F16=""),"",ROUND(24*(MAX(0,MIN(IF(F16&lt;E16,F16+1,F16),NocOd-1+8/24)-MAX(E16,NocOd-1))+MAX(0,MIN(IF(F16&lt;E16,F16+1,F16),NocOd+8/24)-MAX(E16,NocOd))),2))</f>
        <v/>
      </c>
      <c r="I16" s="18">
        <f>IF(G16="","",MAX(0,G16-NormaDoby))</f>
        <v/>
      </c>
      <c r="J16" s="19"/>
      <c r="K16" s="19"/>
      <c r="L16" s="18">
        <f>IF(OR(G16="",B16=""),"",IF(OR(WEEKDAY(B16,2)=7,D16&lt;&gt;""),G16,""))</f>
        <v/>
      </c>
      <c r="M16" s="20"/>
      <c r="N16" s="17"/>
      <c r="O16" s="17"/>
      <c r="P16" s="18">
        <f>IF(OR(N16="",O16=""),"",ROUND(MOD(O16-N16,1)*24,2))</f>
        <v/>
      </c>
      <c r="Q16" s="20"/>
      <c r="R16" s="20"/>
      <c r="S16" s="19"/>
      <c r="T16" s="20"/>
      <c r="U16" s="19"/>
      <c r="V16" s="19"/>
      <c r="W16" s="20">
        <f>IF(B16="","",IF(AND(N(I16)&gt;0,OR(J16&lt;&gt;"",K16&lt;&gt;""),ROUND(N(J16)+N(K16),2)&lt;&gt;ROUND(N(I16),2)),"podział nadgodzin nie zgadza się z sumą",IF(AND(B16&lt;&gt;"",WEEKDAY(B16,2)=6,D16&lt;&gt;""),"dzień wolny za to święto - wyznacz w tym okresie","")))</f>
        <v/>
      </c>
    </row>
    <row r="17" spans="1:23">
      <c r="A17" s="15">
        <v>9</v>
      </c>
      <c r="B17" s="10">
        <f>IF(A17&gt;DAY($AA$2),"",DATE(Rok,12,A17))</f>
        <v>46365</v>
      </c>
      <c r="C17" s="15" t="str">
        <f>IF(B17="","",CHOOSE(WEEKDAY(B17,2),"pon","wt","śr","czw","pt","sob","nd"))</f>
        <v>śr</v>
      </c>
      <c r="D17" s="16">
        <f>IF(B17="","",IFERROR(INDEX(SwietaNazwa,MATCH(B17,SwietaData,0)),""))</f>
        <v/>
      </c>
      <c r="E17" s="17"/>
      <c r="F17" s="17"/>
      <c r="G17" s="18">
        <f>IF(OR(E17="",F17=""),"",ROUND(MOD(F17-E17,1)*24,2))</f>
        <v/>
      </c>
      <c r="H17" s="18">
        <f>IF(OR(E17="",F17=""),"",ROUND(24*(MAX(0,MIN(IF(F17&lt;E17,F17+1,F17),NocOd-1+8/24)-MAX(E17,NocOd-1))+MAX(0,MIN(IF(F17&lt;E17,F17+1,F17),NocOd+8/24)-MAX(E17,NocOd))),2))</f>
        <v/>
      </c>
      <c r="I17" s="18">
        <f>IF(G17="","",MAX(0,G17-NormaDoby))</f>
        <v/>
      </c>
      <c r="J17" s="19"/>
      <c r="K17" s="19"/>
      <c r="L17" s="18">
        <f>IF(OR(G17="",B17=""),"",IF(OR(WEEKDAY(B17,2)=7,D17&lt;&gt;""),G17,""))</f>
        <v/>
      </c>
      <c r="M17" s="20"/>
      <c r="N17" s="17"/>
      <c r="O17" s="17"/>
      <c r="P17" s="18">
        <f>IF(OR(N17="",O17=""),"",ROUND(MOD(O17-N17,1)*24,2))</f>
        <v/>
      </c>
      <c r="Q17" s="20"/>
      <c r="R17" s="20"/>
      <c r="S17" s="19"/>
      <c r="T17" s="20"/>
      <c r="U17" s="19"/>
      <c r="V17" s="19"/>
      <c r="W17" s="20">
        <f>IF(B17="","",IF(AND(N(I17)&gt;0,OR(J17&lt;&gt;"",K17&lt;&gt;""),ROUND(N(J17)+N(K17),2)&lt;&gt;ROUND(N(I17),2)),"podział nadgodzin nie zgadza się z sumą",IF(AND(B17&lt;&gt;"",WEEKDAY(B17,2)=6,D17&lt;&gt;""),"dzień wolny za to święto - wyznacz w tym okresie","")))</f>
        <v/>
      </c>
    </row>
    <row r="18" spans="1:23">
      <c r="A18" s="15">
        <v>10</v>
      </c>
      <c r="B18" s="10">
        <f>IF(A18&gt;DAY($AA$2),"",DATE(Rok,12,A18))</f>
        <v>46366</v>
      </c>
      <c r="C18" s="15" t="str">
        <f>IF(B18="","",CHOOSE(WEEKDAY(B18,2),"pon","wt","śr","czw","pt","sob","nd"))</f>
        <v>czw</v>
      </c>
      <c r="D18" s="16">
        <f>IF(B18="","",IFERROR(INDEX(SwietaNazwa,MATCH(B18,SwietaData,0)),""))</f>
        <v/>
      </c>
      <c r="E18" s="17"/>
      <c r="F18" s="17"/>
      <c r="G18" s="18">
        <f>IF(OR(E18="",F18=""),"",ROUND(MOD(F18-E18,1)*24,2))</f>
        <v/>
      </c>
      <c r="H18" s="18">
        <f>IF(OR(E18="",F18=""),"",ROUND(24*(MAX(0,MIN(IF(F18&lt;E18,F18+1,F18),NocOd-1+8/24)-MAX(E18,NocOd-1))+MAX(0,MIN(IF(F18&lt;E18,F18+1,F18),NocOd+8/24)-MAX(E18,NocOd))),2))</f>
        <v/>
      </c>
      <c r="I18" s="18">
        <f>IF(G18="","",MAX(0,G18-NormaDoby))</f>
        <v/>
      </c>
      <c r="J18" s="19"/>
      <c r="K18" s="19"/>
      <c r="L18" s="18">
        <f>IF(OR(G18="",B18=""),"",IF(OR(WEEKDAY(B18,2)=7,D18&lt;&gt;""),G18,""))</f>
        <v/>
      </c>
      <c r="M18" s="20"/>
      <c r="N18" s="17"/>
      <c r="O18" s="17"/>
      <c r="P18" s="18">
        <f>IF(OR(N18="",O18=""),"",ROUND(MOD(O18-N18,1)*24,2))</f>
        <v/>
      </c>
      <c r="Q18" s="20"/>
      <c r="R18" s="20"/>
      <c r="S18" s="19"/>
      <c r="T18" s="20"/>
      <c r="U18" s="19"/>
      <c r="V18" s="19"/>
      <c r="W18" s="20">
        <f>IF(B18="","",IF(AND(N(I18)&gt;0,OR(J18&lt;&gt;"",K18&lt;&gt;""),ROUND(N(J18)+N(K18),2)&lt;&gt;ROUND(N(I18),2)),"podział nadgodzin nie zgadza się z sumą",IF(AND(B18&lt;&gt;"",WEEKDAY(B18,2)=6,D18&lt;&gt;""),"dzień wolny za to święto - wyznacz w tym okresie","")))</f>
        <v/>
      </c>
    </row>
    <row r="19" spans="1:23">
      <c r="A19" s="15">
        <v>11</v>
      </c>
      <c r="B19" s="10">
        <f>IF(A19&gt;DAY($AA$2),"",DATE(Rok,12,A19))</f>
        <v>46367</v>
      </c>
      <c r="C19" s="15" t="str">
        <f>IF(B19="","",CHOOSE(WEEKDAY(B19,2),"pon","wt","śr","czw","pt","sob","nd"))</f>
        <v>pt</v>
      </c>
      <c r="D19" s="16">
        <f>IF(B19="","",IFERROR(INDEX(SwietaNazwa,MATCH(B19,SwietaData,0)),""))</f>
        <v/>
      </c>
      <c r="E19" s="17"/>
      <c r="F19" s="17"/>
      <c r="G19" s="18">
        <f>IF(OR(E19="",F19=""),"",ROUND(MOD(F19-E19,1)*24,2))</f>
        <v/>
      </c>
      <c r="H19" s="18">
        <f>IF(OR(E19="",F19=""),"",ROUND(24*(MAX(0,MIN(IF(F19&lt;E19,F19+1,F19),NocOd-1+8/24)-MAX(E19,NocOd-1))+MAX(0,MIN(IF(F19&lt;E19,F19+1,F19),NocOd+8/24)-MAX(E19,NocOd))),2))</f>
        <v/>
      </c>
      <c r="I19" s="18">
        <f>IF(G19="","",MAX(0,G19-NormaDoby))</f>
        <v/>
      </c>
      <c r="J19" s="19"/>
      <c r="K19" s="19"/>
      <c r="L19" s="18">
        <f>IF(OR(G19="",B19=""),"",IF(OR(WEEKDAY(B19,2)=7,D19&lt;&gt;""),G19,""))</f>
        <v/>
      </c>
      <c r="M19" s="20"/>
      <c r="N19" s="17"/>
      <c r="O19" s="17"/>
      <c r="P19" s="18">
        <f>IF(OR(N19="",O19=""),"",ROUND(MOD(O19-N19,1)*24,2))</f>
        <v/>
      </c>
      <c r="Q19" s="20"/>
      <c r="R19" s="20"/>
      <c r="S19" s="19"/>
      <c r="T19" s="20"/>
      <c r="U19" s="19"/>
      <c r="V19" s="19"/>
      <c r="W19" s="20">
        <f>IF(B19="","",IF(AND(N(I19)&gt;0,OR(J19&lt;&gt;"",K19&lt;&gt;""),ROUND(N(J19)+N(K19),2)&lt;&gt;ROUND(N(I19),2)),"podział nadgodzin nie zgadza się z sumą",IF(AND(B19&lt;&gt;"",WEEKDAY(B19,2)=6,D19&lt;&gt;""),"dzień wolny za to święto - wyznacz w tym okresie","")))</f>
        <v/>
      </c>
    </row>
    <row r="20" spans="1:23">
      <c r="A20" s="15">
        <v>12</v>
      </c>
      <c r="B20" s="10">
        <f>IF(A20&gt;DAY($AA$2),"",DATE(Rok,12,A20))</f>
        <v>46368</v>
      </c>
      <c r="C20" s="15" t="str">
        <f>IF(B20="","",CHOOSE(WEEKDAY(B20,2),"pon","wt","śr","czw","pt","sob","nd"))</f>
        <v>sob</v>
      </c>
      <c r="D20" s="16">
        <f>IF(B20="","",IFERROR(INDEX(SwietaNazwa,MATCH(B20,SwietaData,0)),""))</f>
        <v/>
      </c>
      <c r="E20" s="17"/>
      <c r="F20" s="17"/>
      <c r="G20" s="18">
        <f>IF(OR(E20="",F20=""),"",ROUND(MOD(F20-E20,1)*24,2))</f>
        <v/>
      </c>
      <c r="H20" s="18">
        <f>IF(OR(E20="",F20=""),"",ROUND(24*(MAX(0,MIN(IF(F20&lt;E20,F20+1,F20),NocOd-1+8/24)-MAX(E20,NocOd-1))+MAX(0,MIN(IF(F20&lt;E20,F20+1,F20),NocOd+8/24)-MAX(E20,NocOd))),2))</f>
        <v/>
      </c>
      <c r="I20" s="18">
        <f>IF(G20="","",MAX(0,G20-NormaDoby))</f>
        <v/>
      </c>
      <c r="J20" s="19"/>
      <c r="K20" s="19"/>
      <c r="L20" s="18">
        <f>IF(OR(G20="",B20=""),"",IF(OR(WEEKDAY(B20,2)=7,D20&lt;&gt;""),G20,""))</f>
        <v/>
      </c>
      <c r="M20" s="20"/>
      <c r="N20" s="17"/>
      <c r="O20" s="17"/>
      <c r="P20" s="18">
        <f>IF(OR(N20="",O20=""),"",ROUND(MOD(O20-N20,1)*24,2))</f>
        <v/>
      </c>
      <c r="Q20" s="20"/>
      <c r="R20" s="20"/>
      <c r="S20" s="19"/>
      <c r="T20" s="20"/>
      <c r="U20" s="19"/>
      <c r="V20" s="19"/>
      <c r="W20" s="20">
        <f>IF(B20="","",IF(AND(N(I20)&gt;0,OR(J20&lt;&gt;"",K20&lt;&gt;""),ROUND(N(J20)+N(K20),2)&lt;&gt;ROUND(N(I20),2)),"podział nadgodzin nie zgadza się z sumą",IF(AND(B20&lt;&gt;"",WEEKDAY(B20,2)=6,D20&lt;&gt;""),"dzień wolny za to święto - wyznacz w tym okresie","")))</f>
        <v/>
      </c>
    </row>
    <row r="21" spans="1:23">
      <c r="A21" s="15">
        <v>13</v>
      </c>
      <c r="B21" s="10">
        <f>IF(A21&gt;DAY($AA$2),"",DATE(Rok,12,A21))</f>
        <v>46369</v>
      </c>
      <c r="C21" s="15" t="str">
        <f>IF(B21="","",CHOOSE(WEEKDAY(B21,2),"pon","wt","śr","czw","pt","sob","nd"))</f>
        <v>nd</v>
      </c>
      <c r="D21" s="16">
        <f>IF(B21="","",IFERROR(INDEX(SwietaNazwa,MATCH(B21,SwietaData,0)),""))</f>
        <v/>
      </c>
      <c r="E21" s="17"/>
      <c r="F21" s="17"/>
      <c r="G21" s="18">
        <f>IF(OR(E21="",F21=""),"",ROUND(MOD(F21-E21,1)*24,2))</f>
        <v/>
      </c>
      <c r="H21" s="18">
        <f>IF(OR(E21="",F21=""),"",ROUND(24*(MAX(0,MIN(IF(F21&lt;E21,F21+1,F21),NocOd-1+8/24)-MAX(E21,NocOd-1))+MAX(0,MIN(IF(F21&lt;E21,F21+1,F21),NocOd+8/24)-MAX(E21,NocOd))),2))</f>
        <v/>
      </c>
      <c r="I21" s="18">
        <f>IF(G21="","",MAX(0,G21-NormaDoby))</f>
        <v/>
      </c>
      <c r="J21" s="19"/>
      <c r="K21" s="19"/>
      <c r="L21" s="18">
        <f>IF(OR(G21="",B21=""),"",IF(OR(WEEKDAY(B21,2)=7,D21&lt;&gt;""),G21,""))</f>
        <v/>
      </c>
      <c r="M21" s="20"/>
      <c r="N21" s="17"/>
      <c r="O21" s="17"/>
      <c r="P21" s="18">
        <f>IF(OR(N21="",O21=""),"",ROUND(MOD(O21-N21,1)*24,2))</f>
        <v/>
      </c>
      <c r="Q21" s="20"/>
      <c r="R21" s="20"/>
      <c r="S21" s="19"/>
      <c r="T21" s="20"/>
      <c r="U21" s="19"/>
      <c r="V21" s="19"/>
      <c r="W21" s="20">
        <f>IF(B21="","",IF(AND(N(I21)&gt;0,OR(J21&lt;&gt;"",K21&lt;&gt;""),ROUND(N(J21)+N(K21),2)&lt;&gt;ROUND(N(I21),2)),"podział nadgodzin nie zgadza się z sumą",IF(AND(B21&lt;&gt;"",WEEKDAY(B21,2)=6,D21&lt;&gt;""),"dzień wolny za to święto - wyznacz w tym okresie","")))</f>
        <v/>
      </c>
    </row>
    <row r="22" spans="1:23">
      <c r="A22" s="15">
        <v>14</v>
      </c>
      <c r="B22" s="10">
        <f>IF(A22&gt;DAY($AA$2),"",DATE(Rok,12,A22))</f>
        <v>46370</v>
      </c>
      <c r="C22" s="15" t="str">
        <f>IF(B22="","",CHOOSE(WEEKDAY(B22,2),"pon","wt","śr","czw","pt","sob","nd"))</f>
        <v>pon</v>
      </c>
      <c r="D22" s="16">
        <f>IF(B22="","",IFERROR(INDEX(SwietaNazwa,MATCH(B22,SwietaData,0)),""))</f>
        <v/>
      </c>
      <c r="E22" s="17"/>
      <c r="F22" s="17"/>
      <c r="G22" s="18">
        <f>IF(OR(E22="",F22=""),"",ROUND(MOD(F22-E22,1)*24,2))</f>
        <v/>
      </c>
      <c r="H22" s="18">
        <f>IF(OR(E22="",F22=""),"",ROUND(24*(MAX(0,MIN(IF(F22&lt;E22,F22+1,F22),NocOd-1+8/24)-MAX(E22,NocOd-1))+MAX(0,MIN(IF(F22&lt;E22,F22+1,F22),NocOd+8/24)-MAX(E22,NocOd))),2))</f>
        <v/>
      </c>
      <c r="I22" s="18">
        <f>IF(G22="","",MAX(0,G22-NormaDoby))</f>
        <v/>
      </c>
      <c r="J22" s="19"/>
      <c r="K22" s="19"/>
      <c r="L22" s="18">
        <f>IF(OR(G22="",B22=""),"",IF(OR(WEEKDAY(B22,2)=7,D22&lt;&gt;""),G22,""))</f>
        <v/>
      </c>
      <c r="M22" s="20"/>
      <c r="N22" s="17"/>
      <c r="O22" s="17"/>
      <c r="P22" s="18">
        <f>IF(OR(N22="",O22=""),"",ROUND(MOD(O22-N22,1)*24,2))</f>
        <v/>
      </c>
      <c r="Q22" s="20"/>
      <c r="R22" s="20"/>
      <c r="S22" s="19"/>
      <c r="T22" s="20"/>
      <c r="U22" s="19"/>
      <c r="V22" s="19"/>
      <c r="W22" s="20">
        <f>IF(B22="","",IF(AND(N(I22)&gt;0,OR(J22&lt;&gt;"",K22&lt;&gt;""),ROUND(N(J22)+N(K22),2)&lt;&gt;ROUND(N(I22),2)),"podział nadgodzin nie zgadza się z sumą",IF(AND(B22&lt;&gt;"",WEEKDAY(B22,2)=6,D22&lt;&gt;""),"dzień wolny za to święto - wyznacz w tym okresie","")))</f>
        <v/>
      </c>
    </row>
    <row r="23" spans="1:23">
      <c r="A23" s="15">
        <v>15</v>
      </c>
      <c r="B23" s="10">
        <f>IF(A23&gt;DAY($AA$2),"",DATE(Rok,12,A23))</f>
        <v>46371</v>
      </c>
      <c r="C23" s="15" t="str">
        <f>IF(B23="","",CHOOSE(WEEKDAY(B23,2),"pon","wt","śr","czw","pt","sob","nd"))</f>
        <v>wt</v>
      </c>
      <c r="D23" s="16">
        <f>IF(B23="","",IFERROR(INDEX(SwietaNazwa,MATCH(B23,SwietaData,0)),""))</f>
        <v/>
      </c>
      <c r="E23" s="17"/>
      <c r="F23" s="17"/>
      <c r="G23" s="18">
        <f>IF(OR(E23="",F23=""),"",ROUND(MOD(F23-E23,1)*24,2))</f>
        <v/>
      </c>
      <c r="H23" s="18">
        <f>IF(OR(E23="",F23=""),"",ROUND(24*(MAX(0,MIN(IF(F23&lt;E23,F23+1,F23),NocOd-1+8/24)-MAX(E23,NocOd-1))+MAX(0,MIN(IF(F23&lt;E23,F23+1,F23),NocOd+8/24)-MAX(E23,NocOd))),2))</f>
        <v/>
      </c>
      <c r="I23" s="18">
        <f>IF(G23="","",MAX(0,G23-NormaDoby))</f>
        <v/>
      </c>
      <c r="J23" s="19"/>
      <c r="K23" s="19"/>
      <c r="L23" s="18">
        <f>IF(OR(G23="",B23=""),"",IF(OR(WEEKDAY(B23,2)=7,D23&lt;&gt;""),G23,""))</f>
        <v/>
      </c>
      <c r="M23" s="20"/>
      <c r="N23" s="17"/>
      <c r="O23" s="17"/>
      <c r="P23" s="18">
        <f>IF(OR(N23="",O23=""),"",ROUND(MOD(O23-N23,1)*24,2))</f>
        <v/>
      </c>
      <c r="Q23" s="20"/>
      <c r="R23" s="20"/>
      <c r="S23" s="19"/>
      <c r="T23" s="20"/>
      <c r="U23" s="19"/>
      <c r="V23" s="19"/>
      <c r="W23" s="20">
        <f>IF(B23="","",IF(AND(N(I23)&gt;0,OR(J23&lt;&gt;"",K23&lt;&gt;""),ROUND(N(J23)+N(K23),2)&lt;&gt;ROUND(N(I23),2)),"podział nadgodzin nie zgadza się z sumą",IF(AND(B23&lt;&gt;"",WEEKDAY(B23,2)=6,D23&lt;&gt;""),"dzień wolny za to święto - wyznacz w tym okresie","")))</f>
        <v/>
      </c>
    </row>
    <row r="24" spans="1:23">
      <c r="A24" s="15">
        <v>16</v>
      </c>
      <c r="B24" s="10">
        <f>IF(A24&gt;DAY($AA$2),"",DATE(Rok,12,A24))</f>
        <v>46372</v>
      </c>
      <c r="C24" s="15" t="str">
        <f>IF(B24="","",CHOOSE(WEEKDAY(B24,2),"pon","wt","śr","czw","pt","sob","nd"))</f>
        <v>śr</v>
      </c>
      <c r="D24" s="16">
        <f>IF(B24="","",IFERROR(INDEX(SwietaNazwa,MATCH(B24,SwietaData,0)),""))</f>
        <v/>
      </c>
      <c r="E24" s="17"/>
      <c r="F24" s="17"/>
      <c r="G24" s="18">
        <f>IF(OR(E24="",F24=""),"",ROUND(MOD(F24-E24,1)*24,2))</f>
        <v/>
      </c>
      <c r="H24" s="18">
        <f>IF(OR(E24="",F24=""),"",ROUND(24*(MAX(0,MIN(IF(F24&lt;E24,F24+1,F24),NocOd-1+8/24)-MAX(E24,NocOd-1))+MAX(0,MIN(IF(F24&lt;E24,F24+1,F24),NocOd+8/24)-MAX(E24,NocOd))),2))</f>
        <v/>
      </c>
      <c r="I24" s="18">
        <f>IF(G24="","",MAX(0,G24-NormaDoby))</f>
        <v/>
      </c>
      <c r="J24" s="19"/>
      <c r="K24" s="19"/>
      <c r="L24" s="18">
        <f>IF(OR(G24="",B24=""),"",IF(OR(WEEKDAY(B24,2)=7,D24&lt;&gt;""),G24,""))</f>
        <v/>
      </c>
      <c r="M24" s="20"/>
      <c r="N24" s="17"/>
      <c r="O24" s="17"/>
      <c r="P24" s="18">
        <f>IF(OR(N24="",O24=""),"",ROUND(MOD(O24-N24,1)*24,2))</f>
        <v/>
      </c>
      <c r="Q24" s="20"/>
      <c r="R24" s="20"/>
      <c r="S24" s="19"/>
      <c r="T24" s="20"/>
      <c r="U24" s="19"/>
      <c r="V24" s="19"/>
      <c r="W24" s="20">
        <f>IF(B24="","",IF(AND(N(I24)&gt;0,OR(J24&lt;&gt;"",K24&lt;&gt;""),ROUND(N(J24)+N(K24),2)&lt;&gt;ROUND(N(I24),2)),"podział nadgodzin nie zgadza się z sumą",IF(AND(B24&lt;&gt;"",WEEKDAY(B24,2)=6,D24&lt;&gt;""),"dzień wolny za to święto - wyznacz w tym okresie","")))</f>
        <v/>
      </c>
    </row>
    <row r="25" spans="1:23">
      <c r="A25" s="15">
        <v>17</v>
      </c>
      <c r="B25" s="10">
        <f>IF(A25&gt;DAY($AA$2),"",DATE(Rok,12,A25))</f>
        <v>46373</v>
      </c>
      <c r="C25" s="15" t="str">
        <f>IF(B25="","",CHOOSE(WEEKDAY(B25,2),"pon","wt","śr","czw","pt","sob","nd"))</f>
        <v>czw</v>
      </c>
      <c r="D25" s="16">
        <f>IF(B25="","",IFERROR(INDEX(SwietaNazwa,MATCH(B25,SwietaData,0)),""))</f>
        <v/>
      </c>
      <c r="E25" s="17"/>
      <c r="F25" s="17"/>
      <c r="G25" s="18">
        <f>IF(OR(E25="",F25=""),"",ROUND(MOD(F25-E25,1)*24,2))</f>
        <v/>
      </c>
      <c r="H25" s="18">
        <f>IF(OR(E25="",F25=""),"",ROUND(24*(MAX(0,MIN(IF(F25&lt;E25,F25+1,F25),NocOd-1+8/24)-MAX(E25,NocOd-1))+MAX(0,MIN(IF(F25&lt;E25,F25+1,F25),NocOd+8/24)-MAX(E25,NocOd))),2))</f>
        <v/>
      </c>
      <c r="I25" s="18">
        <f>IF(G25="","",MAX(0,G25-NormaDoby))</f>
        <v/>
      </c>
      <c r="J25" s="19"/>
      <c r="K25" s="19"/>
      <c r="L25" s="18">
        <f>IF(OR(G25="",B25=""),"",IF(OR(WEEKDAY(B25,2)=7,D25&lt;&gt;""),G25,""))</f>
        <v/>
      </c>
      <c r="M25" s="20"/>
      <c r="N25" s="17"/>
      <c r="O25" s="17"/>
      <c r="P25" s="18">
        <f>IF(OR(N25="",O25=""),"",ROUND(MOD(O25-N25,1)*24,2))</f>
        <v/>
      </c>
      <c r="Q25" s="20"/>
      <c r="R25" s="20"/>
      <c r="S25" s="19"/>
      <c r="T25" s="20"/>
      <c r="U25" s="19"/>
      <c r="V25" s="19"/>
      <c r="W25" s="20">
        <f>IF(B25="","",IF(AND(N(I25)&gt;0,OR(J25&lt;&gt;"",K25&lt;&gt;""),ROUND(N(J25)+N(K25),2)&lt;&gt;ROUND(N(I25),2)),"podział nadgodzin nie zgadza się z sumą",IF(AND(B25&lt;&gt;"",WEEKDAY(B25,2)=6,D25&lt;&gt;""),"dzień wolny za to święto - wyznacz w tym okresie","")))</f>
        <v/>
      </c>
    </row>
    <row r="26" spans="1:23">
      <c r="A26" s="15">
        <v>18</v>
      </c>
      <c r="B26" s="10">
        <f>IF(A26&gt;DAY($AA$2),"",DATE(Rok,12,A26))</f>
        <v>46374</v>
      </c>
      <c r="C26" s="15" t="str">
        <f>IF(B26="","",CHOOSE(WEEKDAY(B26,2),"pon","wt","śr","czw","pt","sob","nd"))</f>
        <v>pt</v>
      </c>
      <c r="D26" s="16">
        <f>IF(B26="","",IFERROR(INDEX(SwietaNazwa,MATCH(B26,SwietaData,0)),""))</f>
        <v/>
      </c>
      <c r="E26" s="17"/>
      <c r="F26" s="17"/>
      <c r="G26" s="18">
        <f>IF(OR(E26="",F26=""),"",ROUND(MOD(F26-E26,1)*24,2))</f>
        <v/>
      </c>
      <c r="H26" s="18">
        <f>IF(OR(E26="",F26=""),"",ROUND(24*(MAX(0,MIN(IF(F26&lt;E26,F26+1,F26),NocOd-1+8/24)-MAX(E26,NocOd-1))+MAX(0,MIN(IF(F26&lt;E26,F26+1,F26),NocOd+8/24)-MAX(E26,NocOd))),2))</f>
        <v/>
      </c>
      <c r="I26" s="18">
        <f>IF(G26="","",MAX(0,G26-NormaDoby))</f>
        <v/>
      </c>
      <c r="J26" s="19"/>
      <c r="K26" s="19"/>
      <c r="L26" s="18">
        <f>IF(OR(G26="",B26=""),"",IF(OR(WEEKDAY(B26,2)=7,D26&lt;&gt;""),G26,""))</f>
        <v/>
      </c>
      <c r="M26" s="20"/>
      <c r="N26" s="17"/>
      <c r="O26" s="17"/>
      <c r="P26" s="18">
        <f>IF(OR(N26="",O26=""),"",ROUND(MOD(O26-N26,1)*24,2))</f>
        <v/>
      </c>
      <c r="Q26" s="20"/>
      <c r="R26" s="20"/>
      <c r="S26" s="19"/>
      <c r="T26" s="20"/>
      <c r="U26" s="19"/>
      <c r="V26" s="19"/>
      <c r="W26" s="20">
        <f>IF(B26="","",IF(AND(N(I26)&gt;0,OR(J26&lt;&gt;"",K26&lt;&gt;""),ROUND(N(J26)+N(K26),2)&lt;&gt;ROUND(N(I26),2)),"podział nadgodzin nie zgadza się z sumą",IF(AND(B26&lt;&gt;"",WEEKDAY(B26,2)=6,D26&lt;&gt;""),"dzień wolny za to święto - wyznacz w tym okresie","")))</f>
        <v/>
      </c>
    </row>
    <row r="27" spans="1:23">
      <c r="A27" s="15">
        <v>19</v>
      </c>
      <c r="B27" s="10">
        <f>IF(A27&gt;DAY($AA$2),"",DATE(Rok,12,A27))</f>
        <v>46375</v>
      </c>
      <c r="C27" s="15" t="str">
        <f>IF(B27="","",CHOOSE(WEEKDAY(B27,2),"pon","wt","śr","czw","pt","sob","nd"))</f>
        <v>sob</v>
      </c>
      <c r="D27" s="16">
        <f>IF(B27="","",IFERROR(INDEX(SwietaNazwa,MATCH(B27,SwietaData,0)),""))</f>
        <v/>
      </c>
      <c r="E27" s="17"/>
      <c r="F27" s="17"/>
      <c r="G27" s="18">
        <f>IF(OR(E27="",F27=""),"",ROUND(MOD(F27-E27,1)*24,2))</f>
        <v/>
      </c>
      <c r="H27" s="18">
        <f>IF(OR(E27="",F27=""),"",ROUND(24*(MAX(0,MIN(IF(F27&lt;E27,F27+1,F27),NocOd-1+8/24)-MAX(E27,NocOd-1))+MAX(0,MIN(IF(F27&lt;E27,F27+1,F27),NocOd+8/24)-MAX(E27,NocOd))),2))</f>
        <v/>
      </c>
      <c r="I27" s="18">
        <f>IF(G27="","",MAX(0,G27-NormaDoby))</f>
        <v/>
      </c>
      <c r="J27" s="19"/>
      <c r="K27" s="19"/>
      <c r="L27" s="18">
        <f>IF(OR(G27="",B27=""),"",IF(OR(WEEKDAY(B27,2)=7,D27&lt;&gt;""),G27,""))</f>
        <v/>
      </c>
      <c r="M27" s="20"/>
      <c r="N27" s="17"/>
      <c r="O27" s="17"/>
      <c r="P27" s="18">
        <f>IF(OR(N27="",O27=""),"",ROUND(MOD(O27-N27,1)*24,2))</f>
        <v/>
      </c>
      <c r="Q27" s="20"/>
      <c r="R27" s="20"/>
      <c r="S27" s="19"/>
      <c r="T27" s="20"/>
      <c r="U27" s="19"/>
      <c r="V27" s="19"/>
      <c r="W27" s="20">
        <f>IF(B27="","",IF(AND(N(I27)&gt;0,OR(J27&lt;&gt;"",K27&lt;&gt;""),ROUND(N(J27)+N(K27),2)&lt;&gt;ROUND(N(I27),2)),"podział nadgodzin nie zgadza się z sumą",IF(AND(B27&lt;&gt;"",WEEKDAY(B27,2)=6,D27&lt;&gt;""),"dzień wolny za to święto - wyznacz w tym okresie","")))</f>
        <v/>
      </c>
    </row>
    <row r="28" spans="1:23">
      <c r="A28" s="15">
        <v>20</v>
      </c>
      <c r="B28" s="10">
        <f>IF(A28&gt;DAY($AA$2),"",DATE(Rok,12,A28))</f>
        <v>46376</v>
      </c>
      <c r="C28" s="15" t="str">
        <f>IF(B28="","",CHOOSE(WEEKDAY(B28,2),"pon","wt","śr","czw","pt","sob","nd"))</f>
        <v>nd</v>
      </c>
      <c r="D28" s="16">
        <f>IF(B28="","",IFERROR(INDEX(SwietaNazwa,MATCH(B28,SwietaData,0)),""))</f>
        <v/>
      </c>
      <c r="E28" s="17"/>
      <c r="F28" s="17"/>
      <c r="G28" s="18">
        <f>IF(OR(E28="",F28=""),"",ROUND(MOD(F28-E28,1)*24,2))</f>
        <v/>
      </c>
      <c r="H28" s="18">
        <f>IF(OR(E28="",F28=""),"",ROUND(24*(MAX(0,MIN(IF(F28&lt;E28,F28+1,F28),NocOd-1+8/24)-MAX(E28,NocOd-1))+MAX(0,MIN(IF(F28&lt;E28,F28+1,F28),NocOd+8/24)-MAX(E28,NocOd))),2))</f>
        <v/>
      </c>
      <c r="I28" s="18">
        <f>IF(G28="","",MAX(0,G28-NormaDoby))</f>
        <v/>
      </c>
      <c r="J28" s="19"/>
      <c r="K28" s="19"/>
      <c r="L28" s="18">
        <f>IF(OR(G28="",B28=""),"",IF(OR(WEEKDAY(B28,2)=7,D28&lt;&gt;""),G28,""))</f>
        <v/>
      </c>
      <c r="M28" s="20"/>
      <c r="N28" s="17"/>
      <c r="O28" s="17"/>
      <c r="P28" s="18">
        <f>IF(OR(N28="",O28=""),"",ROUND(MOD(O28-N28,1)*24,2))</f>
        <v/>
      </c>
      <c r="Q28" s="20"/>
      <c r="R28" s="20"/>
      <c r="S28" s="19"/>
      <c r="T28" s="20"/>
      <c r="U28" s="19"/>
      <c r="V28" s="19"/>
      <c r="W28" s="20">
        <f>IF(B28="","",IF(AND(N(I28)&gt;0,OR(J28&lt;&gt;"",K28&lt;&gt;""),ROUND(N(J28)+N(K28),2)&lt;&gt;ROUND(N(I28),2)),"podział nadgodzin nie zgadza się z sumą",IF(AND(B28&lt;&gt;"",WEEKDAY(B28,2)=6,D28&lt;&gt;""),"dzień wolny za to święto - wyznacz w tym okresie","")))</f>
        <v/>
      </c>
    </row>
    <row r="29" spans="1:23">
      <c r="A29" s="15">
        <v>21</v>
      </c>
      <c r="B29" s="10">
        <f>IF(A29&gt;DAY($AA$2),"",DATE(Rok,12,A29))</f>
        <v>46377</v>
      </c>
      <c r="C29" s="15" t="str">
        <f>IF(B29="","",CHOOSE(WEEKDAY(B29,2),"pon","wt","śr","czw","pt","sob","nd"))</f>
        <v>pon</v>
      </c>
      <c r="D29" s="16">
        <f>IF(B29="","",IFERROR(INDEX(SwietaNazwa,MATCH(B29,SwietaData,0)),""))</f>
        <v/>
      </c>
      <c r="E29" s="17"/>
      <c r="F29" s="17"/>
      <c r="G29" s="18">
        <f>IF(OR(E29="",F29=""),"",ROUND(MOD(F29-E29,1)*24,2))</f>
        <v/>
      </c>
      <c r="H29" s="18">
        <f>IF(OR(E29="",F29=""),"",ROUND(24*(MAX(0,MIN(IF(F29&lt;E29,F29+1,F29),NocOd-1+8/24)-MAX(E29,NocOd-1))+MAX(0,MIN(IF(F29&lt;E29,F29+1,F29),NocOd+8/24)-MAX(E29,NocOd))),2))</f>
        <v/>
      </c>
      <c r="I29" s="18">
        <f>IF(G29="","",MAX(0,G29-NormaDoby))</f>
        <v/>
      </c>
      <c r="J29" s="19"/>
      <c r="K29" s="19"/>
      <c r="L29" s="18">
        <f>IF(OR(G29="",B29=""),"",IF(OR(WEEKDAY(B29,2)=7,D29&lt;&gt;""),G29,""))</f>
        <v/>
      </c>
      <c r="M29" s="20"/>
      <c r="N29" s="17"/>
      <c r="O29" s="17"/>
      <c r="P29" s="18">
        <f>IF(OR(N29="",O29=""),"",ROUND(MOD(O29-N29,1)*24,2))</f>
        <v/>
      </c>
      <c r="Q29" s="20"/>
      <c r="R29" s="20"/>
      <c r="S29" s="19"/>
      <c r="T29" s="20"/>
      <c r="U29" s="19"/>
      <c r="V29" s="19"/>
      <c r="W29" s="20">
        <f>IF(B29="","",IF(AND(N(I29)&gt;0,OR(J29&lt;&gt;"",K29&lt;&gt;""),ROUND(N(J29)+N(K29),2)&lt;&gt;ROUND(N(I29),2)),"podział nadgodzin nie zgadza się z sumą",IF(AND(B29&lt;&gt;"",WEEKDAY(B29,2)=6,D29&lt;&gt;""),"dzień wolny za to święto - wyznacz w tym okresie","")))</f>
        <v/>
      </c>
    </row>
    <row r="30" spans="1:23">
      <c r="A30" s="15">
        <v>22</v>
      </c>
      <c r="B30" s="10">
        <f>IF(A30&gt;DAY($AA$2),"",DATE(Rok,12,A30))</f>
        <v>46378</v>
      </c>
      <c r="C30" s="15" t="str">
        <f>IF(B30="","",CHOOSE(WEEKDAY(B30,2),"pon","wt","śr","czw","pt","sob","nd"))</f>
        <v>wt</v>
      </c>
      <c r="D30" s="16">
        <f>IF(B30="","",IFERROR(INDEX(SwietaNazwa,MATCH(B30,SwietaData,0)),""))</f>
        <v/>
      </c>
      <c r="E30" s="17"/>
      <c r="F30" s="17"/>
      <c r="G30" s="18">
        <f>IF(OR(E30="",F30=""),"",ROUND(MOD(F30-E30,1)*24,2))</f>
        <v/>
      </c>
      <c r="H30" s="18">
        <f>IF(OR(E30="",F30=""),"",ROUND(24*(MAX(0,MIN(IF(F30&lt;E30,F30+1,F30),NocOd-1+8/24)-MAX(E30,NocOd-1))+MAX(0,MIN(IF(F30&lt;E30,F30+1,F30),NocOd+8/24)-MAX(E30,NocOd))),2))</f>
        <v/>
      </c>
      <c r="I30" s="18">
        <f>IF(G30="","",MAX(0,G30-NormaDoby))</f>
        <v/>
      </c>
      <c r="J30" s="19"/>
      <c r="K30" s="19"/>
      <c r="L30" s="18">
        <f>IF(OR(G30="",B30=""),"",IF(OR(WEEKDAY(B30,2)=7,D30&lt;&gt;""),G30,""))</f>
        <v/>
      </c>
      <c r="M30" s="20"/>
      <c r="N30" s="17"/>
      <c r="O30" s="17"/>
      <c r="P30" s="18">
        <f>IF(OR(N30="",O30=""),"",ROUND(MOD(O30-N30,1)*24,2))</f>
        <v/>
      </c>
      <c r="Q30" s="20"/>
      <c r="R30" s="20"/>
      <c r="S30" s="19"/>
      <c r="T30" s="20"/>
      <c r="U30" s="19"/>
      <c r="V30" s="19"/>
      <c r="W30" s="20">
        <f>IF(B30="","",IF(AND(N(I30)&gt;0,OR(J30&lt;&gt;"",K30&lt;&gt;""),ROUND(N(J30)+N(K30),2)&lt;&gt;ROUND(N(I30),2)),"podział nadgodzin nie zgadza się z sumą",IF(AND(B30&lt;&gt;"",WEEKDAY(B30,2)=6,D30&lt;&gt;""),"dzień wolny za to święto - wyznacz w tym okresie","")))</f>
        <v/>
      </c>
    </row>
    <row r="31" spans="1:23">
      <c r="A31" s="15">
        <v>23</v>
      </c>
      <c r="B31" s="10">
        <f>IF(A31&gt;DAY($AA$2),"",DATE(Rok,12,A31))</f>
        <v>46379</v>
      </c>
      <c r="C31" s="15" t="str">
        <f>IF(B31="","",CHOOSE(WEEKDAY(B31,2),"pon","wt","śr","czw","pt","sob","nd"))</f>
        <v>śr</v>
      </c>
      <c r="D31" s="16">
        <f>IF(B31="","",IFERROR(INDEX(SwietaNazwa,MATCH(B31,SwietaData,0)),""))</f>
        <v/>
      </c>
      <c r="E31" s="17"/>
      <c r="F31" s="17"/>
      <c r="G31" s="18">
        <f>IF(OR(E31="",F31=""),"",ROUND(MOD(F31-E31,1)*24,2))</f>
        <v/>
      </c>
      <c r="H31" s="18">
        <f>IF(OR(E31="",F31=""),"",ROUND(24*(MAX(0,MIN(IF(F31&lt;E31,F31+1,F31),NocOd-1+8/24)-MAX(E31,NocOd-1))+MAX(0,MIN(IF(F31&lt;E31,F31+1,F31),NocOd+8/24)-MAX(E31,NocOd))),2))</f>
        <v/>
      </c>
      <c r="I31" s="18">
        <f>IF(G31="","",MAX(0,G31-NormaDoby))</f>
        <v/>
      </c>
      <c r="J31" s="19"/>
      <c r="K31" s="19"/>
      <c r="L31" s="18">
        <f>IF(OR(G31="",B31=""),"",IF(OR(WEEKDAY(B31,2)=7,D31&lt;&gt;""),G31,""))</f>
        <v/>
      </c>
      <c r="M31" s="20"/>
      <c r="N31" s="17"/>
      <c r="O31" s="17"/>
      <c r="P31" s="18">
        <f>IF(OR(N31="",O31=""),"",ROUND(MOD(O31-N31,1)*24,2))</f>
        <v/>
      </c>
      <c r="Q31" s="20"/>
      <c r="R31" s="20"/>
      <c r="S31" s="19"/>
      <c r="T31" s="20"/>
      <c r="U31" s="19"/>
      <c r="V31" s="19"/>
      <c r="W31" s="20">
        <f>IF(B31="","",IF(AND(N(I31)&gt;0,OR(J31&lt;&gt;"",K31&lt;&gt;""),ROUND(N(J31)+N(K31),2)&lt;&gt;ROUND(N(I31),2)),"podział nadgodzin nie zgadza się z sumą",IF(AND(B31&lt;&gt;"",WEEKDAY(B31,2)=6,D31&lt;&gt;""),"dzień wolny za to święto - wyznacz w tym okresie","")))</f>
        <v/>
      </c>
    </row>
    <row r="32" spans="1:23">
      <c r="A32" s="15">
        <v>24</v>
      </c>
      <c r="B32" s="10">
        <f>IF(A32&gt;DAY($AA$2),"",DATE(Rok,12,A32))</f>
        <v>46380</v>
      </c>
      <c r="C32" s="15" t="str">
        <f>IF(B32="","",CHOOSE(WEEKDAY(B32,2),"pon","wt","śr","czw","pt","sob","nd"))</f>
        <v>czw</v>
      </c>
      <c r="D32" s="16" t="str">
        <f>IF(B32="","",IFERROR(INDEX(SwietaNazwa,MATCH(B32,SwietaData,0)),""))</f>
        <v>Wigilia Bożego Narodzenia</v>
      </c>
      <c r="E32" s="17"/>
      <c r="F32" s="17"/>
      <c r="G32" s="18">
        <f>IF(OR(E32="",F32=""),"",ROUND(MOD(F32-E32,1)*24,2))</f>
        <v/>
      </c>
      <c r="H32" s="18">
        <f>IF(OR(E32="",F32=""),"",ROUND(24*(MAX(0,MIN(IF(F32&lt;E32,F32+1,F32),NocOd-1+8/24)-MAX(E32,NocOd-1))+MAX(0,MIN(IF(F32&lt;E32,F32+1,F32),NocOd+8/24)-MAX(E32,NocOd))),2))</f>
        <v/>
      </c>
      <c r="I32" s="18">
        <f>IF(G32="","",MAX(0,G32-NormaDoby))</f>
        <v/>
      </c>
      <c r="J32" s="19"/>
      <c r="K32" s="19"/>
      <c r="L32" s="18">
        <f>IF(OR(G32="",B32=""),"",IF(OR(WEEKDAY(B32,2)=7,D32&lt;&gt;""),G32,""))</f>
        <v/>
      </c>
      <c r="M32" s="20"/>
      <c r="N32" s="17"/>
      <c r="O32" s="17"/>
      <c r="P32" s="18">
        <f>IF(OR(N32="",O32=""),"",ROUND(MOD(O32-N32,1)*24,2))</f>
        <v/>
      </c>
      <c r="Q32" s="20"/>
      <c r="R32" s="20"/>
      <c r="S32" s="19"/>
      <c r="T32" s="20"/>
      <c r="U32" s="19"/>
      <c r="V32" s="19"/>
      <c r="W32" s="20">
        <f>IF(B32="","",IF(AND(N(I32)&gt;0,OR(J32&lt;&gt;"",K32&lt;&gt;""),ROUND(N(J32)+N(K32),2)&lt;&gt;ROUND(N(I32),2)),"podział nadgodzin nie zgadza się z sumą",IF(AND(B32&lt;&gt;"",WEEKDAY(B32,2)=6,D32&lt;&gt;""),"dzień wolny za to święto - wyznacz w tym okresie","")))</f>
        <v/>
      </c>
    </row>
    <row r="33" spans="1:23">
      <c r="A33" s="15">
        <v>25</v>
      </c>
      <c r="B33" s="10">
        <f>IF(A33&gt;DAY($AA$2),"",DATE(Rok,12,A33))</f>
        <v>46381</v>
      </c>
      <c r="C33" s="15" t="str">
        <f>IF(B33="","",CHOOSE(WEEKDAY(B33,2),"pon","wt","śr","czw","pt","sob","nd"))</f>
        <v>pt</v>
      </c>
      <c r="D33" s="16" t="str">
        <f>IF(B33="","",IFERROR(INDEX(SwietaNazwa,MATCH(B33,SwietaData,0)),""))</f>
        <v>Boże Narodzenie (pierwszy dzień)</v>
      </c>
      <c r="E33" s="17"/>
      <c r="F33" s="17"/>
      <c r="G33" s="18">
        <f>IF(OR(E33="",F33=""),"",ROUND(MOD(F33-E33,1)*24,2))</f>
        <v/>
      </c>
      <c r="H33" s="18">
        <f>IF(OR(E33="",F33=""),"",ROUND(24*(MAX(0,MIN(IF(F33&lt;E33,F33+1,F33),NocOd-1+8/24)-MAX(E33,NocOd-1))+MAX(0,MIN(IF(F33&lt;E33,F33+1,F33),NocOd+8/24)-MAX(E33,NocOd))),2))</f>
        <v/>
      </c>
      <c r="I33" s="18">
        <f>IF(G33="","",MAX(0,G33-NormaDoby))</f>
        <v/>
      </c>
      <c r="J33" s="19"/>
      <c r="K33" s="19"/>
      <c r="L33" s="18">
        <f>IF(OR(G33="",B33=""),"",IF(OR(WEEKDAY(B33,2)=7,D33&lt;&gt;""),G33,""))</f>
        <v/>
      </c>
      <c r="M33" s="20"/>
      <c r="N33" s="17"/>
      <c r="O33" s="17"/>
      <c r="P33" s="18">
        <f>IF(OR(N33="",O33=""),"",ROUND(MOD(O33-N33,1)*24,2))</f>
        <v/>
      </c>
      <c r="Q33" s="20"/>
      <c r="R33" s="20"/>
      <c r="S33" s="19"/>
      <c r="T33" s="20"/>
      <c r="U33" s="19"/>
      <c r="V33" s="19"/>
      <c r="W33" s="20">
        <f>IF(B33="","",IF(AND(N(I33)&gt;0,OR(J33&lt;&gt;"",K33&lt;&gt;""),ROUND(N(J33)+N(K33),2)&lt;&gt;ROUND(N(I33),2)),"podział nadgodzin nie zgadza się z sumą",IF(AND(B33&lt;&gt;"",WEEKDAY(B33,2)=6,D33&lt;&gt;""),"dzień wolny za to święto - wyznacz w tym okresie","")))</f>
        <v/>
      </c>
    </row>
    <row r="34" spans="1:23">
      <c r="A34" s="15">
        <v>26</v>
      </c>
      <c r="B34" s="10">
        <f>IF(A34&gt;DAY($AA$2),"",DATE(Rok,12,A34))</f>
        <v>46382</v>
      </c>
      <c r="C34" s="15" t="str">
        <f>IF(B34="","",CHOOSE(WEEKDAY(B34,2),"pon","wt","śr","czw","pt","sob","nd"))</f>
        <v>sob</v>
      </c>
      <c r="D34" s="16" t="str">
        <f>IF(B34="","",IFERROR(INDEX(SwietaNazwa,MATCH(B34,SwietaData,0)),""))</f>
        <v>Boże Narodzenie (drugi dzień)</v>
      </c>
      <c r="E34" s="17"/>
      <c r="F34" s="17"/>
      <c r="G34" s="18">
        <f>IF(OR(E34="",F34=""),"",ROUND(MOD(F34-E34,1)*24,2))</f>
        <v/>
      </c>
      <c r="H34" s="18">
        <f>IF(OR(E34="",F34=""),"",ROUND(24*(MAX(0,MIN(IF(F34&lt;E34,F34+1,F34),NocOd-1+8/24)-MAX(E34,NocOd-1))+MAX(0,MIN(IF(F34&lt;E34,F34+1,F34),NocOd+8/24)-MAX(E34,NocOd))),2))</f>
        <v/>
      </c>
      <c r="I34" s="18">
        <f>IF(G34="","",MAX(0,G34-NormaDoby))</f>
        <v/>
      </c>
      <c r="J34" s="19"/>
      <c r="K34" s="19"/>
      <c r="L34" s="18">
        <f>IF(OR(G34="",B34=""),"",IF(OR(WEEKDAY(B34,2)=7,D34&lt;&gt;""),G34,""))</f>
        <v/>
      </c>
      <c r="M34" s="20"/>
      <c r="N34" s="17"/>
      <c r="O34" s="17"/>
      <c r="P34" s="18">
        <f>IF(OR(N34="",O34=""),"",ROUND(MOD(O34-N34,1)*24,2))</f>
        <v/>
      </c>
      <c r="Q34" s="20"/>
      <c r="R34" s="20"/>
      <c r="S34" s="19"/>
      <c r="T34" s="20"/>
      <c r="U34" s="19"/>
      <c r="V34" s="19"/>
      <c r="W34" s="20" t="str">
        <f>IF(B34="","",IF(AND(N(I34)&gt;0,OR(J34&lt;&gt;"",K34&lt;&gt;""),ROUND(N(J34)+N(K34),2)&lt;&gt;ROUND(N(I34),2)),"podział nadgodzin nie zgadza się z sumą",IF(AND(B34&lt;&gt;"",WEEKDAY(B34,2)=6,D34&lt;&gt;""),"dzień wolny za to święto - wyznacz w tym okresie","")))</f>
        <v>dzień wolny za to święto - wyznacz w tym okresie</v>
      </c>
    </row>
    <row r="35" spans="1:23">
      <c r="A35" s="15">
        <v>27</v>
      </c>
      <c r="B35" s="10">
        <f>IF(A35&gt;DAY($AA$2),"",DATE(Rok,12,A35))</f>
        <v>46383</v>
      </c>
      <c r="C35" s="15" t="str">
        <f>IF(B35="","",CHOOSE(WEEKDAY(B35,2),"pon","wt","śr","czw","pt","sob","nd"))</f>
        <v>nd</v>
      </c>
      <c r="D35" s="16">
        <f>IF(B35="","",IFERROR(INDEX(SwietaNazwa,MATCH(B35,SwietaData,0)),""))</f>
        <v/>
      </c>
      <c r="E35" s="17"/>
      <c r="F35" s="17"/>
      <c r="G35" s="18">
        <f>IF(OR(E35="",F35=""),"",ROUND(MOD(F35-E35,1)*24,2))</f>
        <v/>
      </c>
      <c r="H35" s="18">
        <f>IF(OR(E35="",F35=""),"",ROUND(24*(MAX(0,MIN(IF(F35&lt;E35,F35+1,F35),NocOd-1+8/24)-MAX(E35,NocOd-1))+MAX(0,MIN(IF(F35&lt;E35,F35+1,F35),NocOd+8/24)-MAX(E35,NocOd))),2))</f>
        <v/>
      </c>
      <c r="I35" s="18">
        <f>IF(G35="","",MAX(0,G35-NormaDoby))</f>
        <v/>
      </c>
      <c r="J35" s="19"/>
      <c r="K35" s="19"/>
      <c r="L35" s="18">
        <f>IF(OR(G35="",B35=""),"",IF(OR(WEEKDAY(B35,2)=7,D35&lt;&gt;""),G35,""))</f>
        <v/>
      </c>
      <c r="M35" s="20"/>
      <c r="N35" s="17"/>
      <c r="O35" s="17"/>
      <c r="P35" s="18">
        <f>IF(OR(N35="",O35=""),"",ROUND(MOD(O35-N35,1)*24,2))</f>
        <v/>
      </c>
      <c r="Q35" s="20"/>
      <c r="R35" s="20"/>
      <c r="S35" s="19"/>
      <c r="T35" s="20"/>
      <c r="U35" s="19"/>
      <c r="V35" s="19"/>
      <c r="W35" s="20">
        <f>IF(B35="","",IF(AND(N(I35)&gt;0,OR(J35&lt;&gt;"",K35&lt;&gt;""),ROUND(N(J35)+N(K35),2)&lt;&gt;ROUND(N(I35),2)),"podział nadgodzin nie zgadza się z sumą",IF(AND(B35&lt;&gt;"",WEEKDAY(B35,2)=6,D35&lt;&gt;""),"dzień wolny za to święto - wyznacz w tym okresie","")))</f>
        <v/>
      </c>
    </row>
    <row r="36" spans="1:23">
      <c r="A36" s="15">
        <v>28</v>
      </c>
      <c r="B36" s="10">
        <f>IF(A36&gt;DAY($AA$2),"",DATE(Rok,12,A36))</f>
        <v>46384</v>
      </c>
      <c r="C36" s="15" t="str">
        <f>IF(B36="","",CHOOSE(WEEKDAY(B36,2),"pon","wt","śr","czw","pt","sob","nd"))</f>
        <v>pon</v>
      </c>
      <c r="D36" s="16">
        <f>IF(B36="","",IFERROR(INDEX(SwietaNazwa,MATCH(B36,SwietaData,0)),""))</f>
        <v/>
      </c>
      <c r="E36" s="17"/>
      <c r="F36" s="17"/>
      <c r="G36" s="18">
        <f>IF(OR(E36="",F36=""),"",ROUND(MOD(F36-E36,1)*24,2))</f>
        <v/>
      </c>
      <c r="H36" s="18">
        <f>IF(OR(E36="",F36=""),"",ROUND(24*(MAX(0,MIN(IF(F36&lt;E36,F36+1,F36),NocOd-1+8/24)-MAX(E36,NocOd-1))+MAX(0,MIN(IF(F36&lt;E36,F36+1,F36),NocOd+8/24)-MAX(E36,NocOd))),2))</f>
        <v/>
      </c>
      <c r="I36" s="18">
        <f>IF(G36="","",MAX(0,G36-NormaDoby))</f>
        <v/>
      </c>
      <c r="J36" s="19"/>
      <c r="K36" s="19"/>
      <c r="L36" s="18">
        <f>IF(OR(G36="",B36=""),"",IF(OR(WEEKDAY(B36,2)=7,D36&lt;&gt;""),G36,""))</f>
        <v/>
      </c>
      <c r="M36" s="20"/>
      <c r="N36" s="17"/>
      <c r="O36" s="17"/>
      <c r="P36" s="18">
        <f>IF(OR(N36="",O36=""),"",ROUND(MOD(O36-N36,1)*24,2))</f>
        <v/>
      </c>
      <c r="Q36" s="20"/>
      <c r="R36" s="20"/>
      <c r="S36" s="19"/>
      <c r="T36" s="20"/>
      <c r="U36" s="19"/>
      <c r="V36" s="19"/>
      <c r="W36" s="20">
        <f>IF(B36="","",IF(AND(N(I36)&gt;0,OR(J36&lt;&gt;"",K36&lt;&gt;""),ROUND(N(J36)+N(K36),2)&lt;&gt;ROUND(N(I36),2)),"podział nadgodzin nie zgadza się z sumą",IF(AND(B36&lt;&gt;"",WEEKDAY(B36,2)=6,D36&lt;&gt;""),"dzień wolny za to święto - wyznacz w tym okresie","")))</f>
        <v/>
      </c>
    </row>
    <row r="37" spans="1:23">
      <c r="A37" s="15">
        <v>29</v>
      </c>
      <c r="B37" s="10">
        <f>IF(A37&gt;DAY($AA$2),"",DATE(Rok,12,A37))</f>
        <v>46385</v>
      </c>
      <c r="C37" s="15" t="str">
        <f>IF(B37="","",CHOOSE(WEEKDAY(B37,2),"pon","wt","śr","czw","pt","sob","nd"))</f>
        <v>wt</v>
      </c>
      <c r="D37" s="16">
        <f>IF(B37="","",IFERROR(INDEX(SwietaNazwa,MATCH(B37,SwietaData,0)),""))</f>
        <v/>
      </c>
      <c r="E37" s="17"/>
      <c r="F37" s="17"/>
      <c r="G37" s="18">
        <f>IF(OR(E37="",F37=""),"",ROUND(MOD(F37-E37,1)*24,2))</f>
        <v/>
      </c>
      <c r="H37" s="18">
        <f>IF(OR(E37="",F37=""),"",ROUND(24*(MAX(0,MIN(IF(F37&lt;E37,F37+1,F37),NocOd-1+8/24)-MAX(E37,NocOd-1))+MAX(0,MIN(IF(F37&lt;E37,F37+1,F37),NocOd+8/24)-MAX(E37,NocOd))),2))</f>
        <v/>
      </c>
      <c r="I37" s="18">
        <f>IF(G37="","",MAX(0,G37-NormaDoby))</f>
        <v/>
      </c>
      <c r="J37" s="19"/>
      <c r="K37" s="19"/>
      <c r="L37" s="18">
        <f>IF(OR(G37="",B37=""),"",IF(OR(WEEKDAY(B37,2)=7,D37&lt;&gt;""),G37,""))</f>
        <v/>
      </c>
      <c r="M37" s="20"/>
      <c r="N37" s="17"/>
      <c r="O37" s="17"/>
      <c r="P37" s="18">
        <f>IF(OR(N37="",O37=""),"",ROUND(MOD(O37-N37,1)*24,2))</f>
        <v/>
      </c>
      <c r="Q37" s="20"/>
      <c r="R37" s="20"/>
      <c r="S37" s="19"/>
      <c r="T37" s="20"/>
      <c r="U37" s="19"/>
      <c r="V37" s="19"/>
      <c r="W37" s="20">
        <f>IF(B37="","",IF(AND(N(I37)&gt;0,OR(J37&lt;&gt;"",K37&lt;&gt;""),ROUND(N(J37)+N(K37),2)&lt;&gt;ROUND(N(I37),2)),"podział nadgodzin nie zgadza się z sumą",IF(AND(B37&lt;&gt;"",WEEKDAY(B37,2)=6,D37&lt;&gt;""),"dzień wolny za to święto - wyznacz w tym okresie","")))</f>
        <v/>
      </c>
    </row>
    <row r="38" spans="1:23">
      <c r="A38" s="15">
        <v>30</v>
      </c>
      <c r="B38" s="10">
        <f>IF(A38&gt;DAY($AA$2),"",DATE(Rok,12,A38))</f>
        <v>46386</v>
      </c>
      <c r="C38" s="15" t="str">
        <f>IF(B38="","",CHOOSE(WEEKDAY(B38,2),"pon","wt","śr","czw","pt","sob","nd"))</f>
        <v>śr</v>
      </c>
      <c r="D38" s="16">
        <f>IF(B38="","",IFERROR(INDEX(SwietaNazwa,MATCH(B38,SwietaData,0)),""))</f>
        <v/>
      </c>
      <c r="E38" s="17"/>
      <c r="F38" s="17"/>
      <c r="G38" s="18">
        <f>IF(OR(E38="",F38=""),"",ROUND(MOD(F38-E38,1)*24,2))</f>
        <v/>
      </c>
      <c r="H38" s="18">
        <f>IF(OR(E38="",F38=""),"",ROUND(24*(MAX(0,MIN(IF(F38&lt;E38,F38+1,F38),NocOd-1+8/24)-MAX(E38,NocOd-1))+MAX(0,MIN(IF(F38&lt;E38,F38+1,F38),NocOd+8/24)-MAX(E38,NocOd))),2))</f>
        <v/>
      </c>
      <c r="I38" s="18">
        <f>IF(G38="","",MAX(0,G38-NormaDoby))</f>
        <v/>
      </c>
      <c r="J38" s="19"/>
      <c r="K38" s="19"/>
      <c r="L38" s="18">
        <f>IF(OR(G38="",B38=""),"",IF(OR(WEEKDAY(B38,2)=7,D38&lt;&gt;""),G38,""))</f>
        <v/>
      </c>
      <c r="M38" s="20"/>
      <c r="N38" s="17"/>
      <c r="O38" s="17"/>
      <c r="P38" s="18">
        <f>IF(OR(N38="",O38=""),"",ROUND(MOD(O38-N38,1)*24,2))</f>
        <v/>
      </c>
      <c r="Q38" s="20"/>
      <c r="R38" s="20"/>
      <c r="S38" s="19"/>
      <c r="T38" s="20"/>
      <c r="U38" s="19"/>
      <c r="V38" s="19"/>
      <c r="W38" s="20">
        <f>IF(B38="","",IF(AND(N(I38)&gt;0,OR(J38&lt;&gt;"",K38&lt;&gt;""),ROUND(N(J38)+N(K38),2)&lt;&gt;ROUND(N(I38),2)),"podział nadgodzin nie zgadza się z sumą",IF(AND(B38&lt;&gt;"",WEEKDAY(B38,2)=6,D38&lt;&gt;""),"dzień wolny za to święto - wyznacz w tym okresie","")))</f>
        <v/>
      </c>
    </row>
    <row r="39" spans="1:23">
      <c r="A39" s="15">
        <v>31</v>
      </c>
      <c r="B39" s="10">
        <f>IF(A39&gt;DAY($AA$2),"",DATE(Rok,12,A39))</f>
        <v>46387</v>
      </c>
      <c r="C39" s="15" t="str">
        <f>IF(B39="","",CHOOSE(WEEKDAY(B39,2),"pon","wt","śr","czw","pt","sob","nd"))</f>
        <v>czw</v>
      </c>
      <c r="D39" s="16">
        <f>IF(B39="","",IFERROR(INDEX(SwietaNazwa,MATCH(B39,SwietaData,0)),""))</f>
        <v/>
      </c>
      <c r="E39" s="17"/>
      <c r="F39" s="17"/>
      <c r="G39" s="18">
        <f>IF(OR(E39="",F39=""),"",ROUND(MOD(F39-E39,1)*24,2))</f>
        <v/>
      </c>
      <c r="H39" s="18">
        <f>IF(OR(E39="",F39=""),"",ROUND(24*(MAX(0,MIN(IF(F39&lt;E39,F39+1,F39),NocOd-1+8/24)-MAX(E39,NocOd-1))+MAX(0,MIN(IF(F39&lt;E39,F39+1,F39),NocOd+8/24)-MAX(E39,NocOd))),2))</f>
        <v/>
      </c>
      <c r="I39" s="18">
        <f>IF(G39="","",MAX(0,G39-NormaDoby))</f>
        <v/>
      </c>
      <c r="J39" s="19"/>
      <c r="K39" s="19"/>
      <c r="L39" s="18">
        <f>IF(OR(G39="",B39=""),"",IF(OR(WEEKDAY(B39,2)=7,D39&lt;&gt;""),G39,""))</f>
        <v/>
      </c>
      <c r="M39" s="20"/>
      <c r="N39" s="17"/>
      <c r="O39" s="17"/>
      <c r="P39" s="18">
        <f>IF(OR(N39="",O39=""),"",ROUND(MOD(O39-N39,1)*24,2))</f>
        <v/>
      </c>
      <c r="Q39" s="20"/>
      <c r="R39" s="20"/>
      <c r="S39" s="19"/>
      <c r="T39" s="20"/>
      <c r="U39" s="19"/>
      <c r="V39" s="19"/>
      <c r="W39" s="20">
        <f>IF(B39="","",IF(AND(N(I39)&gt;0,OR(J39&lt;&gt;"",K39&lt;&gt;""),ROUND(N(J39)+N(K39),2)&lt;&gt;ROUND(N(I39),2)),"podział nadgodzin nie zgadza się z sumą",IF(AND(B39&lt;&gt;"",WEEKDAY(B39,2)=6,D39&lt;&gt;""),"dzień wolny za to święto - wyznacz w tym okresie","")))</f>
        <v/>
      </c>
    </row>
    <row r="40" spans="1:23">
      <c r="A40" s="21" t="s">
        <v>61</v>
      </c>
      <c r="B40" s="21"/>
      <c r="C40" s="21"/>
      <c r="D40" s="21"/>
      <c r="E40" s="21"/>
      <c r="F40" s="21"/>
      <c r="G40" s="22">
        <f>SUM(G9:G39)</f>
        <v>0</v>
      </c>
      <c r="H40" s="22">
        <f>SUM(H9:H39)</f>
        <v>0</v>
      </c>
      <c r="I40" s="22">
        <f>SUM(I9:I39)</f>
        <v>0</v>
      </c>
      <c r="J40" s="22">
        <f>SUM(J9:J39)</f>
        <v>0</v>
      </c>
      <c r="K40" s="22">
        <f>SUM(K9:K39)</f>
        <v>0</v>
      </c>
      <c r="L40" s="22">
        <f>SUM(L9:L39)</f>
        <v>0</v>
      </c>
      <c r="M40" s="23">
        <f>COUNTA(M9:M39)</f>
        <v>0</v>
      </c>
      <c r="N40" s="21"/>
      <c r="O40" s="21"/>
      <c r="P40" s="22">
        <f>SUM(P9:P39)</f>
        <v>0</v>
      </c>
      <c r="Q40" s="21"/>
      <c r="R40" s="23">
        <f>COUNTA(R9:R39)</f>
        <v>0</v>
      </c>
      <c r="S40" s="22">
        <f>SUM(S9:S39)</f>
        <v>0</v>
      </c>
      <c r="T40" s="23">
        <f>COUNTA(T9:T39)</f>
        <v>0</v>
      </c>
      <c r="U40" s="22">
        <f>SUM(U9:U39)</f>
        <v>0</v>
      </c>
      <c r="V40" s="22">
        <f>SUM(V9:V39)</f>
        <v>0</v>
      </c>
      <c r="W40" s="21"/>
    </row>
    <row r="41" spans="1:23" ht="24" customHeight="1">
      <c r="A41" s="4" t="s">
        <v>62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>
      <c r="A42" s="5" t="s">
        <v>63</v>
      </c>
    </row>
    <row r="43" spans="1:23" ht="24" customHeight="1">
      <c r="A43" s="24" t="s">
        <v>64</v>
      </c>
      <c r="B43" s="24"/>
      <c r="C43" s="24"/>
      <c r="D43" s="24"/>
      <c r="E43" s="24"/>
      <c r="F43" s="24"/>
      <c r="G43" s="18">
        <f>W2</f>
        <v>160</v>
      </c>
      <c r="I43" s="24" t="s">
        <v>70</v>
      </c>
      <c r="J43" s="24"/>
      <c r="K43" s="24"/>
      <c r="L43" s="24"/>
      <c r="M43" s="24"/>
      <c r="N43" s="24"/>
      <c r="O43" s="24"/>
      <c r="P43" s="18">
        <f>MAX(0,G40-G45-I40)</f>
        <v>0</v>
      </c>
    </row>
    <row r="44" spans="1:23">
      <c r="A44" s="24" t="s">
        <v>65</v>
      </c>
      <c r="B44" s="24"/>
      <c r="C44" s="24"/>
      <c r="D44" s="24"/>
      <c r="E44" s="24"/>
      <c r="F44" s="24"/>
      <c r="G44" s="25">
        <f>S40+U40</f>
        <v>0</v>
      </c>
      <c r="I44" s="24" t="s">
        <v>71</v>
      </c>
      <c r="J44" s="24"/>
      <c r="K44" s="24"/>
      <c r="L44" s="24"/>
      <c r="M44" s="24"/>
      <c r="N44" s="24"/>
      <c r="O44" s="24"/>
      <c r="P44" s="26">
        <f>COUNTIF(R9:R39,"UW")+COUNTIF(R9:R39,"UŻ")</f>
        <v>0</v>
      </c>
    </row>
    <row r="45" spans="1:23">
      <c r="A45" s="24" t="s">
        <v>66</v>
      </c>
      <c r="B45" s="24"/>
      <c r="C45" s="24"/>
      <c r="D45" s="24"/>
      <c r="E45" s="24"/>
      <c r="F45" s="24"/>
      <c r="G45" s="18">
        <f>MAX(0,W2-G44)</f>
        <v>160</v>
      </c>
      <c r="I45" s="24" t="s">
        <v>72</v>
      </c>
      <c r="J45" s="24"/>
      <c r="K45" s="24"/>
      <c r="L45" s="24"/>
      <c r="M45" s="24"/>
      <c r="N45" s="24"/>
      <c r="O45" s="24"/>
      <c r="P45" s="26">
        <f>COUNTIF(R9:R39,"UŻ")</f>
        <v>0</v>
      </c>
    </row>
    <row r="46" spans="1:23">
      <c r="A46" s="24" t="s">
        <v>67</v>
      </c>
      <c r="B46" s="24"/>
      <c r="C46" s="24"/>
      <c r="D46" s="24"/>
      <c r="E46" s="24"/>
      <c r="F46" s="24"/>
      <c r="G46" s="18">
        <f>G40</f>
        <v>0</v>
      </c>
      <c r="I46" s="24" t="s">
        <v>73</v>
      </c>
      <c r="J46" s="24"/>
      <c r="K46" s="24"/>
      <c r="L46" s="24"/>
      <c r="M46" s="24"/>
      <c r="N46" s="24"/>
      <c r="O46" s="24"/>
      <c r="P46" s="26">
        <f>COUNTIF(R9:R39,"CH")</f>
        <v>0</v>
      </c>
    </row>
    <row r="47" spans="1:23">
      <c r="A47" s="24" t="s">
        <v>41</v>
      </c>
      <c r="B47" s="24"/>
      <c r="C47" s="24"/>
      <c r="D47" s="24"/>
      <c r="E47" s="24"/>
      <c r="F47" s="24"/>
      <c r="G47" s="18">
        <f>H40</f>
        <v>0</v>
      </c>
      <c r="I47" s="24" t="s">
        <v>74</v>
      </c>
      <c r="J47" s="24"/>
      <c r="K47" s="24"/>
      <c r="L47" s="24"/>
      <c r="M47" s="24"/>
      <c r="N47" s="24"/>
      <c r="O47" s="24"/>
      <c r="P47" s="18">
        <f>P40</f>
        <v>0</v>
      </c>
    </row>
    <row r="48" spans="1:23">
      <c r="A48" s="24" t="s">
        <v>68</v>
      </c>
      <c r="B48" s="24"/>
      <c r="C48" s="24"/>
      <c r="D48" s="24"/>
      <c r="E48" s="24"/>
      <c r="F48" s="24"/>
      <c r="G48" s="18">
        <f>I40</f>
        <v>0</v>
      </c>
      <c r="I48" s="24" t="s">
        <v>75</v>
      </c>
      <c r="J48" s="24"/>
      <c r="K48" s="24"/>
      <c r="L48" s="24"/>
      <c r="M48" s="24"/>
      <c r="N48" s="24"/>
      <c r="O48" s="24"/>
      <c r="P48" s="18">
        <f>V40</f>
        <v>0</v>
      </c>
    </row>
    <row r="49" spans="1:23">
      <c r="A49" s="24" t="s">
        <v>69</v>
      </c>
      <c r="B49" s="24"/>
      <c r="C49" s="24"/>
      <c r="D49" s="24"/>
      <c r="E49" s="24"/>
      <c r="F49" s="24"/>
      <c r="G49" s="18">
        <f>J40</f>
        <v>0</v>
      </c>
      <c r="H49" s="18">
        <f>K40</f>
        <v>0</v>
      </c>
    </row>
    <row r="50" spans="1:23">
      <c r="A50" s="4" t="s">
        <v>76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>
      <c r="A51" s="4" t="s">
        <v>77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26" customHeight="1">
      <c r="A52" s="27" t="s">
        <v>78</v>
      </c>
      <c r="B52" s="27"/>
      <c r="C52" s="27"/>
      <c r="D52" s="27"/>
      <c r="E52" s="27"/>
      <c r="F52" s="27"/>
      <c r="G52" s="27"/>
      <c r="H52" s="27"/>
      <c r="I52" s="27" t="s">
        <v>79</v>
      </c>
      <c r="J52" s="27"/>
      <c r="K52" s="27"/>
      <c r="L52" s="27"/>
      <c r="M52" s="27"/>
      <c r="N52" s="27"/>
      <c r="O52" s="27"/>
      <c r="P52" s="27"/>
      <c r="Q52" s="28" t="s">
        <v>80</v>
      </c>
      <c r="R52" s="28"/>
      <c r="S52" s="28"/>
      <c r="T52" s="28"/>
      <c r="U52" s="28"/>
      <c r="V52" s="28"/>
      <c r="W52" s="28"/>
    </row>
  </sheetData>
  <sheetProtection sheet="1" objects="1" scenarios="1" formatColumns="0" formatRows="0"/>
  <mergeCells count="26">
    <mergeCell ref="S2:V2"/>
    <mergeCell ref="S3:V3"/>
    <mergeCell ref="E7:H7"/>
    <mergeCell ref="I7:K7"/>
    <mergeCell ref="N7:Q7"/>
    <mergeCell ref="R7:V7"/>
    <mergeCell ref="A40:F40"/>
    <mergeCell ref="A41:W41"/>
    <mergeCell ref="A43:F43"/>
    <mergeCell ref="A44:F44"/>
    <mergeCell ref="A45:F45"/>
    <mergeCell ref="A46:F46"/>
    <mergeCell ref="A47:F47"/>
    <mergeCell ref="A48:F48"/>
    <mergeCell ref="A49:F49"/>
    <mergeCell ref="I43:O43"/>
    <mergeCell ref="I44:O44"/>
    <mergeCell ref="I45:O45"/>
    <mergeCell ref="I46:O46"/>
    <mergeCell ref="I47:O47"/>
    <mergeCell ref="I48:O48"/>
    <mergeCell ref="A50:W50"/>
    <mergeCell ref="A51:W51"/>
    <mergeCell ref="A52:H52"/>
    <mergeCell ref="I52:P52"/>
    <mergeCell ref="Q52:W52"/>
  </mergeCells>
  <conditionalFormatting sqref="A9:W39">
    <cfRule type="expression" dxfId="0" priority="1" stopIfTrue="1">
      <formula>$B9=""</formula>
    </cfRule>
    <cfRule type="expression" dxfId="4" priority="7">
      <formula>AND($B9&lt;&gt;"",OR(WEEKDAY($B9,2)=7,$D9&lt;&gt;""))</formula>
    </cfRule>
    <cfRule type="expression" dxfId="5" priority="8">
      <formula>AND($B9&lt;&gt;"",WEEKDAY($B9,2)=6)</formula>
    </cfRule>
  </conditionalFormatting>
  <conditionalFormatting sqref="D9:D39">
    <cfRule type="expression" dxfId="3" priority="6">
      <formula>AND($B9&lt;&gt;"",WEEKDAY($B9,2)=6,$D9&lt;&gt;"")</formula>
    </cfRule>
  </conditionalFormatting>
  <conditionalFormatting sqref="E10:E39">
    <cfRule type="expression" dxfId="2" priority="5">
      <formula>AND($B10&lt;&gt;"",$B9&lt;&gt;"",$E10&lt;&gt;"",$E9&lt;&gt;"",$F9&lt;&gt;"",ROUND((($B10+$E10)-($B9+$F9+IF($F9&lt;$E9,1,0)))*1440,0)&lt;660)</formula>
    </cfRule>
  </conditionalFormatting>
  <conditionalFormatting sqref="E9:F39">
    <cfRule type="expression" dxfId="2" priority="3">
      <formula>OR(AND($E9&lt;&gt;"",$F9=""),AND($E9="",$F9&lt;&gt;""))</formula>
    </cfRule>
  </conditionalFormatting>
  <conditionalFormatting sqref="E9:F39 M9:M39 R9:R39">
    <cfRule type="expression" dxfId="2" priority="4">
      <formula>AND($E9&lt;&gt;"",$F9&lt;&gt;"",OR($M9&lt;&gt;"",$R9&lt;&gt;""))</formula>
    </cfRule>
  </conditionalFormatting>
  <conditionalFormatting sqref="I9:K39">
    <cfRule type="expression" dxfId="1" priority="2">
      <formula>AND(N($I9)&gt;0,OR($J9&lt;&gt;"",$K9&lt;&gt;""),ROUND(N($J9)+N($K9),2)&lt;&gt;ROUND(N($I9),2))</formula>
    </cfRule>
  </conditionalFormatting>
  <dataValidations count="4">
    <dataValidation type="time" allowBlank="1" showInputMessage="1" showErrorMessage="1" errorTitle="Godzina" error="Wpisz godzinę od 0:00 do 23:59, np. 7:00." sqref="E9:F39 N9:O39">
      <formula1>0</formula1>
      <formula2>0.999988425925926</formula2>
    </dataValidation>
    <dataValidation type="list" errorStyle="information" allowBlank="1" showInputMessage="1" showErrorMessage="1" errorTitle="Spoza listy" error="Wpis spoza listy. Możesz go zostawić." sqref="M9:M39">
      <formula1>"W5,WN,WŚ,ND"</formula1>
    </dataValidation>
    <dataValidation type="list" errorStyle="information" allowBlank="1" showInputMessage="1" showErrorMessage="1" errorTitle="Spoza listy" error="Wpis spoza listy. Możesz go zostawić." sqref="R9:R39">
      <formula1>"UW,UŻ,CH,OP,UB,UO"</formula1>
    </dataValidation>
    <dataValidation type="list" errorStyle="information" allowBlank="1" showInputMessage="1" showErrorMessage="1" errorTitle="Spoza listy" error="Wpis spoza listy. Możesz go zostawić." sqref="T9:T39">
      <formula1>"art. 188,sprawy osobiste,siła wyższa,inne"</formula1>
    </dataValidation>
  </dataValidations>
  <pageMargins left="0.197" right="0.197" top="0.197" bottom="0.197" header="0.3" footer="0.3"/>
  <pageSetup paperSize="9" orientation="landscape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7"/>
  <sheetViews>
    <sheetView workbookViewId="0"/>
  </sheetViews>
  <sheetFormatPr defaultRowHeight="15"/>
  <cols>
    <col min="1" max="1" width="13.7109375" customWidth="1"/>
    <col min="2" max="11" width="12.7109375" customWidth="1"/>
  </cols>
  <sheetData>
    <row r="1" spans="1:11">
      <c r="A1" s="3" t="str">
        <f>"PODSUMOWANIE ROKU "&amp;Rok</f>
        <v>PODSUMOWANIE ROKU 2026</v>
      </c>
    </row>
    <row r="2" spans="1:11">
      <c r="A2" t="str">
        <f>"Pracownik: "&amp;Pracownik</f>
        <v>Pracownik: </v>
      </c>
    </row>
    <row r="4" spans="1:11" ht="26" customHeight="1">
      <c r="A4" s="14" t="s">
        <v>81</v>
      </c>
      <c r="B4" s="14" t="s">
        <v>82</v>
      </c>
      <c r="C4" s="14" t="s">
        <v>83</v>
      </c>
      <c r="D4" s="14" t="s">
        <v>84</v>
      </c>
      <c r="E4" s="14" t="s">
        <v>85</v>
      </c>
      <c r="F4" s="14" t="s">
        <v>86</v>
      </c>
      <c r="G4" s="14" t="s">
        <v>87</v>
      </c>
      <c r="H4" s="14" t="s">
        <v>88</v>
      </c>
      <c r="I4" s="14" t="s">
        <v>89</v>
      </c>
      <c r="J4" s="14" t="s">
        <v>90</v>
      </c>
      <c r="K4" s="14" t="s">
        <v>91</v>
      </c>
    </row>
    <row r="5" spans="1:11">
      <c r="A5" s="16" t="s">
        <v>92</v>
      </c>
      <c r="B5" s="18">
        <f>'Styczeń'!G43</f>
        <v>160</v>
      </c>
      <c r="C5" s="18">
        <f>'Styczeń'!G46</f>
        <v>0</v>
      </c>
      <c r="D5" s="18">
        <f>'Styczeń'!G47</f>
        <v>0</v>
      </c>
      <c r="E5" s="18">
        <f>'Styczeń'!G49</f>
        <v>0</v>
      </c>
      <c r="F5" s="18">
        <f>'Styczeń'!H49</f>
        <v>0</v>
      </c>
      <c r="G5" s="26">
        <f>'Styczeń'!P44</f>
        <v>0</v>
      </c>
      <c r="H5" s="26">
        <f>'Styczeń'!P45</f>
        <v>0</v>
      </c>
      <c r="I5" s="26">
        <f>'Styczeń'!P46</f>
        <v>0</v>
      </c>
      <c r="J5" s="18">
        <f>'Styczeń'!P47</f>
        <v>0</v>
      </c>
      <c r="K5" s="18">
        <f>'Styczeń'!P48</f>
        <v>0</v>
      </c>
    </row>
    <row r="6" spans="1:11">
      <c r="A6" s="16" t="s">
        <v>93</v>
      </c>
      <c r="B6" s="18">
        <f>'Luty'!G43</f>
        <v>160</v>
      </c>
      <c r="C6" s="18">
        <f>'Luty'!G46</f>
        <v>0</v>
      </c>
      <c r="D6" s="18">
        <f>'Luty'!G47</f>
        <v>0</v>
      </c>
      <c r="E6" s="18">
        <f>'Luty'!G49</f>
        <v>0</v>
      </c>
      <c r="F6" s="18">
        <f>'Luty'!H49</f>
        <v>0</v>
      </c>
      <c r="G6" s="26">
        <f>'Luty'!P44</f>
        <v>0</v>
      </c>
      <c r="H6" s="26">
        <f>'Luty'!P45</f>
        <v>0</v>
      </c>
      <c r="I6" s="26">
        <f>'Luty'!P46</f>
        <v>0</v>
      </c>
      <c r="J6" s="18">
        <f>'Luty'!P47</f>
        <v>0</v>
      </c>
      <c r="K6" s="18">
        <f>'Luty'!P48</f>
        <v>0</v>
      </c>
    </row>
    <row r="7" spans="1:11">
      <c r="A7" s="16" t="s">
        <v>94</v>
      </c>
      <c r="B7" s="18">
        <f>'Marzec'!G43</f>
        <v>176</v>
      </c>
      <c r="C7" s="18">
        <f>'Marzec'!G46</f>
        <v>0</v>
      </c>
      <c r="D7" s="18">
        <f>'Marzec'!G47</f>
        <v>0</v>
      </c>
      <c r="E7" s="18">
        <f>'Marzec'!G49</f>
        <v>0</v>
      </c>
      <c r="F7" s="18">
        <f>'Marzec'!H49</f>
        <v>0</v>
      </c>
      <c r="G7" s="26">
        <f>'Marzec'!P44</f>
        <v>0</v>
      </c>
      <c r="H7" s="26">
        <f>'Marzec'!P45</f>
        <v>0</v>
      </c>
      <c r="I7" s="26">
        <f>'Marzec'!P46</f>
        <v>0</v>
      </c>
      <c r="J7" s="18">
        <f>'Marzec'!P47</f>
        <v>0</v>
      </c>
      <c r="K7" s="18">
        <f>'Marzec'!P48</f>
        <v>0</v>
      </c>
    </row>
    <row r="8" spans="1:11">
      <c r="A8" s="16" t="s">
        <v>95</v>
      </c>
      <c r="B8" s="18">
        <f>'Kwiecień'!G43</f>
        <v>168</v>
      </c>
      <c r="C8" s="18">
        <f>'Kwiecień'!G46</f>
        <v>0</v>
      </c>
      <c r="D8" s="18">
        <f>'Kwiecień'!G47</f>
        <v>0</v>
      </c>
      <c r="E8" s="18">
        <f>'Kwiecień'!G49</f>
        <v>0</v>
      </c>
      <c r="F8" s="18">
        <f>'Kwiecień'!H49</f>
        <v>0</v>
      </c>
      <c r="G8" s="26">
        <f>'Kwiecień'!P44</f>
        <v>0</v>
      </c>
      <c r="H8" s="26">
        <f>'Kwiecień'!P45</f>
        <v>0</v>
      </c>
      <c r="I8" s="26">
        <f>'Kwiecień'!P46</f>
        <v>0</v>
      </c>
      <c r="J8" s="18">
        <f>'Kwiecień'!P47</f>
        <v>0</v>
      </c>
      <c r="K8" s="18">
        <f>'Kwiecień'!P48</f>
        <v>0</v>
      </c>
    </row>
    <row r="9" spans="1:11">
      <c r="A9" s="16" t="s">
        <v>96</v>
      </c>
      <c r="B9" s="18">
        <f>'Maj'!G43</f>
        <v>160</v>
      </c>
      <c r="C9" s="18">
        <f>'Maj'!G46</f>
        <v>0</v>
      </c>
      <c r="D9" s="18">
        <f>'Maj'!G47</f>
        <v>0</v>
      </c>
      <c r="E9" s="18">
        <f>'Maj'!G49</f>
        <v>0</v>
      </c>
      <c r="F9" s="18">
        <f>'Maj'!H49</f>
        <v>0</v>
      </c>
      <c r="G9" s="26">
        <f>'Maj'!P44</f>
        <v>0</v>
      </c>
      <c r="H9" s="26">
        <f>'Maj'!P45</f>
        <v>0</v>
      </c>
      <c r="I9" s="26">
        <f>'Maj'!P46</f>
        <v>0</v>
      </c>
      <c r="J9" s="18">
        <f>'Maj'!P47</f>
        <v>0</v>
      </c>
      <c r="K9" s="18">
        <f>'Maj'!P48</f>
        <v>0</v>
      </c>
    </row>
    <row r="10" spans="1:11">
      <c r="A10" s="16" t="s">
        <v>97</v>
      </c>
      <c r="B10" s="18">
        <f>'Czerwiec'!G43</f>
        <v>168</v>
      </c>
      <c r="C10" s="18">
        <f>'Czerwiec'!G46</f>
        <v>0</v>
      </c>
      <c r="D10" s="18">
        <f>'Czerwiec'!G47</f>
        <v>0</v>
      </c>
      <c r="E10" s="18">
        <f>'Czerwiec'!G49</f>
        <v>0</v>
      </c>
      <c r="F10" s="18">
        <f>'Czerwiec'!H49</f>
        <v>0</v>
      </c>
      <c r="G10" s="26">
        <f>'Czerwiec'!P44</f>
        <v>0</v>
      </c>
      <c r="H10" s="26">
        <f>'Czerwiec'!P45</f>
        <v>0</v>
      </c>
      <c r="I10" s="26">
        <f>'Czerwiec'!P46</f>
        <v>0</v>
      </c>
      <c r="J10" s="18">
        <f>'Czerwiec'!P47</f>
        <v>0</v>
      </c>
      <c r="K10" s="18">
        <f>'Czerwiec'!P48</f>
        <v>0</v>
      </c>
    </row>
    <row r="11" spans="1:11">
      <c r="A11" s="16" t="s">
        <v>98</v>
      </c>
      <c r="B11" s="18">
        <f>'Lipiec'!G43</f>
        <v>184</v>
      </c>
      <c r="C11" s="18">
        <f>'Lipiec'!G46</f>
        <v>0</v>
      </c>
      <c r="D11" s="18">
        <f>'Lipiec'!G47</f>
        <v>0</v>
      </c>
      <c r="E11" s="18">
        <f>'Lipiec'!G49</f>
        <v>0</v>
      </c>
      <c r="F11" s="18">
        <f>'Lipiec'!H49</f>
        <v>0</v>
      </c>
      <c r="G11" s="26">
        <f>'Lipiec'!P44</f>
        <v>0</v>
      </c>
      <c r="H11" s="26">
        <f>'Lipiec'!P45</f>
        <v>0</v>
      </c>
      <c r="I11" s="26">
        <f>'Lipiec'!P46</f>
        <v>0</v>
      </c>
      <c r="J11" s="18">
        <f>'Lipiec'!P47</f>
        <v>0</v>
      </c>
      <c r="K11" s="18">
        <f>'Lipiec'!P48</f>
        <v>0</v>
      </c>
    </row>
    <row r="12" spans="1:11">
      <c r="A12" s="16" t="s">
        <v>99</v>
      </c>
      <c r="B12" s="18">
        <f>'Sierpień'!G43</f>
        <v>160</v>
      </c>
      <c r="C12" s="18">
        <f>'Sierpień'!G46</f>
        <v>0</v>
      </c>
      <c r="D12" s="18">
        <f>'Sierpień'!G47</f>
        <v>0</v>
      </c>
      <c r="E12" s="18">
        <f>'Sierpień'!G49</f>
        <v>0</v>
      </c>
      <c r="F12" s="18">
        <f>'Sierpień'!H49</f>
        <v>0</v>
      </c>
      <c r="G12" s="26">
        <f>'Sierpień'!P44</f>
        <v>0</v>
      </c>
      <c r="H12" s="26">
        <f>'Sierpień'!P45</f>
        <v>0</v>
      </c>
      <c r="I12" s="26">
        <f>'Sierpień'!P46</f>
        <v>0</v>
      </c>
      <c r="J12" s="18">
        <f>'Sierpień'!P47</f>
        <v>0</v>
      </c>
      <c r="K12" s="18">
        <f>'Sierpień'!P48</f>
        <v>0</v>
      </c>
    </row>
    <row r="13" spans="1:11">
      <c r="A13" s="16" t="s">
        <v>100</v>
      </c>
      <c r="B13" s="18">
        <f>'Wrzesień'!G43</f>
        <v>176</v>
      </c>
      <c r="C13" s="18">
        <f>'Wrzesień'!G46</f>
        <v>0</v>
      </c>
      <c r="D13" s="18">
        <f>'Wrzesień'!G47</f>
        <v>0</v>
      </c>
      <c r="E13" s="18">
        <f>'Wrzesień'!G49</f>
        <v>0</v>
      </c>
      <c r="F13" s="18">
        <f>'Wrzesień'!H49</f>
        <v>0</v>
      </c>
      <c r="G13" s="26">
        <f>'Wrzesień'!P44</f>
        <v>0</v>
      </c>
      <c r="H13" s="26">
        <f>'Wrzesień'!P45</f>
        <v>0</v>
      </c>
      <c r="I13" s="26">
        <f>'Wrzesień'!P46</f>
        <v>0</v>
      </c>
      <c r="J13" s="18">
        <f>'Wrzesień'!P47</f>
        <v>0</v>
      </c>
      <c r="K13" s="18">
        <f>'Wrzesień'!P48</f>
        <v>0</v>
      </c>
    </row>
    <row r="14" spans="1:11">
      <c r="A14" s="16" t="s">
        <v>101</v>
      </c>
      <c r="B14" s="18">
        <f>'Październik'!G43</f>
        <v>176</v>
      </c>
      <c r="C14" s="18">
        <f>'Październik'!G46</f>
        <v>0</v>
      </c>
      <c r="D14" s="18">
        <f>'Październik'!G47</f>
        <v>0</v>
      </c>
      <c r="E14" s="18">
        <f>'Październik'!G49</f>
        <v>0</v>
      </c>
      <c r="F14" s="18">
        <f>'Październik'!H49</f>
        <v>0</v>
      </c>
      <c r="G14" s="26">
        <f>'Październik'!P44</f>
        <v>0</v>
      </c>
      <c r="H14" s="26">
        <f>'Październik'!P45</f>
        <v>0</v>
      </c>
      <c r="I14" s="26">
        <f>'Październik'!P46</f>
        <v>0</v>
      </c>
      <c r="J14" s="18">
        <f>'Październik'!P47</f>
        <v>0</v>
      </c>
      <c r="K14" s="18">
        <f>'Październik'!P48</f>
        <v>0</v>
      </c>
    </row>
    <row r="15" spans="1:11">
      <c r="A15" s="16" t="s">
        <v>102</v>
      </c>
      <c r="B15" s="18">
        <f>'Listopad'!G43</f>
        <v>160</v>
      </c>
      <c r="C15" s="18">
        <f>'Listopad'!G46</f>
        <v>0</v>
      </c>
      <c r="D15" s="18">
        <f>'Listopad'!G47</f>
        <v>0</v>
      </c>
      <c r="E15" s="18">
        <f>'Listopad'!G49</f>
        <v>0</v>
      </c>
      <c r="F15" s="18">
        <f>'Listopad'!H49</f>
        <v>0</v>
      </c>
      <c r="G15" s="26">
        <f>'Listopad'!P44</f>
        <v>0</v>
      </c>
      <c r="H15" s="26">
        <f>'Listopad'!P45</f>
        <v>0</v>
      </c>
      <c r="I15" s="26">
        <f>'Listopad'!P46</f>
        <v>0</v>
      </c>
      <c r="J15" s="18">
        <f>'Listopad'!P47</f>
        <v>0</v>
      </c>
      <c r="K15" s="18">
        <f>'Listopad'!P48</f>
        <v>0</v>
      </c>
    </row>
    <row r="16" spans="1:11">
      <c r="A16" s="16" t="s">
        <v>103</v>
      </c>
      <c r="B16" s="18">
        <f>'Grudzień'!G43</f>
        <v>160</v>
      </c>
      <c r="C16" s="18">
        <f>'Grudzień'!G46</f>
        <v>0</v>
      </c>
      <c r="D16" s="18">
        <f>'Grudzień'!G47</f>
        <v>0</v>
      </c>
      <c r="E16" s="18">
        <f>'Grudzień'!G49</f>
        <v>0</v>
      </c>
      <c r="F16" s="18">
        <f>'Grudzień'!H49</f>
        <v>0</v>
      </c>
      <c r="G16" s="26">
        <f>'Grudzień'!P44</f>
        <v>0</v>
      </c>
      <c r="H16" s="26">
        <f>'Grudzień'!P45</f>
        <v>0</v>
      </c>
      <c r="I16" s="26">
        <f>'Grudzień'!P46</f>
        <v>0</v>
      </c>
      <c r="J16" s="18">
        <f>'Grudzień'!P47</f>
        <v>0</v>
      </c>
      <c r="K16" s="18">
        <f>'Grudzień'!P48</f>
        <v>0</v>
      </c>
    </row>
    <row r="17" spans="1:11">
      <c r="A17" s="21" t="s">
        <v>104</v>
      </c>
      <c r="B17" s="22">
        <f>SUM(B5:B16)</f>
        <v>2008</v>
      </c>
      <c r="C17" s="22">
        <f>SUM(C5:C16)</f>
        <v>0</v>
      </c>
      <c r="D17" s="22">
        <f>SUM(D5:D16)</f>
        <v>0</v>
      </c>
      <c r="E17" s="22">
        <f>SUM(E5:E16)</f>
        <v>0</v>
      </c>
      <c r="F17" s="22">
        <f>SUM(F5:F16)</f>
        <v>0</v>
      </c>
      <c r="G17" s="23">
        <f>SUM(G5:G16)</f>
        <v>0</v>
      </c>
      <c r="H17" s="23">
        <f>SUM(H5:H16)</f>
        <v>0</v>
      </c>
      <c r="I17" s="23">
        <f>SUM(I5:I16)</f>
        <v>0</v>
      </c>
      <c r="J17" s="22">
        <f>SUM(J5:J16)</f>
        <v>0</v>
      </c>
      <c r="K17" s="22">
        <f>SUM(K5:K16)</f>
        <v>0</v>
      </c>
    </row>
  </sheetData>
  <sheetProtection sheet="1" objects="1" scenarios="1" formatColumns="0" formatRows="0"/>
  <pageMargins left="0.7" right="0.7" top="0.75" bottom="0.75" header="0.3" footer="0.3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50.7109375" customWidth="1"/>
    <col min="3" max="3" width="14.7109375" customWidth="1"/>
    <col min="5" max="5" width="60.7109375" customWidth="1"/>
  </cols>
  <sheetData>
    <row r="1" spans="1:5">
      <c r="A1" s="14" t="s">
        <v>35</v>
      </c>
      <c r="B1" s="14" t="s">
        <v>37</v>
      </c>
      <c r="C1" s="14" t="s">
        <v>105</v>
      </c>
      <c r="E1" s="29" t="s">
        <v>106</v>
      </c>
    </row>
    <row r="2" spans="1:5">
      <c r="A2" s="30">
        <v>46023</v>
      </c>
      <c r="B2" s="31" t="s">
        <v>107</v>
      </c>
      <c r="C2" s="15" t="str">
        <f>IF(A2="","",CHOOSE(WEEKDAY(A2,2),"pon","wt","śr","czw","pt","sob","nd"))</f>
        <v>czw</v>
      </c>
    </row>
    <row r="3" spans="1:5">
      <c r="A3" s="30">
        <v>46028</v>
      </c>
      <c r="B3" s="31" t="s">
        <v>108</v>
      </c>
      <c r="C3" s="15" t="str">
        <f>IF(A3="","",CHOOSE(WEEKDAY(A3,2),"pon","wt","śr","czw","pt","sob","nd"))</f>
        <v>wt</v>
      </c>
    </row>
    <row r="4" spans="1:5">
      <c r="A4" s="30">
        <v>46117</v>
      </c>
      <c r="B4" s="31" t="s">
        <v>109</v>
      </c>
      <c r="C4" s="15" t="str">
        <f>IF(A4="","",CHOOSE(WEEKDAY(A4,2),"pon","wt","śr","czw","pt","sob","nd"))</f>
        <v>nd</v>
      </c>
    </row>
    <row r="5" spans="1:5">
      <c r="A5" s="30">
        <v>46118</v>
      </c>
      <c r="B5" s="31" t="s">
        <v>110</v>
      </c>
      <c r="C5" s="15" t="str">
        <f>IF(A5="","",CHOOSE(WEEKDAY(A5,2),"pon","wt","śr","czw","pt","sob","nd"))</f>
        <v>pon</v>
      </c>
    </row>
    <row r="6" spans="1:5">
      <c r="A6" s="30">
        <v>46143</v>
      </c>
      <c r="B6" s="31" t="s">
        <v>111</v>
      </c>
      <c r="C6" s="15" t="str">
        <f>IF(A6="","",CHOOSE(WEEKDAY(A6,2),"pon","wt","śr","czw","pt","sob","nd"))</f>
        <v>pt</v>
      </c>
    </row>
    <row r="7" spans="1:5">
      <c r="A7" s="30">
        <v>46145</v>
      </c>
      <c r="B7" s="31" t="s">
        <v>112</v>
      </c>
      <c r="C7" s="15" t="str">
        <f>IF(A7="","",CHOOSE(WEEKDAY(A7,2),"pon","wt","śr","czw","pt","sob","nd"))</f>
        <v>nd</v>
      </c>
    </row>
    <row r="8" spans="1:5">
      <c r="A8" s="30">
        <v>46166</v>
      </c>
      <c r="B8" s="31" t="s">
        <v>113</v>
      </c>
      <c r="C8" s="15" t="str">
        <f>IF(A8="","",CHOOSE(WEEKDAY(A8,2),"pon","wt","śr","czw","pt","sob","nd"))</f>
        <v>nd</v>
      </c>
    </row>
    <row r="9" spans="1:5">
      <c r="A9" s="30">
        <v>46177</v>
      </c>
      <c r="B9" s="31" t="s">
        <v>114</v>
      </c>
      <c r="C9" s="15" t="str">
        <f>IF(A9="","",CHOOSE(WEEKDAY(A9,2),"pon","wt","śr","czw","pt","sob","nd"))</f>
        <v>czw</v>
      </c>
    </row>
    <row r="10" spans="1:5">
      <c r="A10" s="30">
        <v>46249</v>
      </c>
      <c r="B10" s="31" t="s">
        <v>115</v>
      </c>
      <c r="C10" s="15" t="str">
        <f>IF(A10="","",CHOOSE(WEEKDAY(A10,2),"pon","wt","śr","czw","pt","sob","nd"))</f>
        <v>sob</v>
      </c>
    </row>
    <row r="11" spans="1:5">
      <c r="A11" s="30">
        <v>46327</v>
      </c>
      <c r="B11" s="31" t="s">
        <v>116</v>
      </c>
      <c r="C11" s="15" t="str">
        <f>IF(A11="","",CHOOSE(WEEKDAY(A11,2),"pon","wt","śr","czw","pt","sob","nd"))</f>
        <v>nd</v>
      </c>
    </row>
    <row r="12" spans="1:5">
      <c r="A12" s="30">
        <v>46337</v>
      </c>
      <c r="B12" s="31" t="s">
        <v>117</v>
      </c>
      <c r="C12" s="15" t="str">
        <f>IF(A12="","",CHOOSE(WEEKDAY(A12,2),"pon","wt","śr","czw","pt","sob","nd"))</f>
        <v>śr</v>
      </c>
    </row>
    <row r="13" spans="1:5">
      <c r="A13" s="30">
        <v>46380</v>
      </c>
      <c r="B13" s="31" t="s">
        <v>118</v>
      </c>
      <c r="C13" s="15" t="str">
        <f>IF(A13="","",CHOOSE(WEEKDAY(A13,2),"pon","wt","śr","czw","pt","sob","nd"))</f>
        <v>czw</v>
      </c>
    </row>
    <row r="14" spans="1:5">
      <c r="A14" s="30">
        <v>46381</v>
      </c>
      <c r="B14" s="31" t="s">
        <v>119</v>
      </c>
      <c r="C14" s="15" t="str">
        <f>IF(A14="","",CHOOSE(WEEKDAY(A14,2),"pon","wt","śr","czw","pt","sob","nd"))</f>
        <v>pt</v>
      </c>
    </row>
    <row r="15" spans="1:5">
      <c r="A15" s="30">
        <v>46382</v>
      </c>
      <c r="B15" s="31" t="s">
        <v>120</v>
      </c>
      <c r="C15" s="15" t="str">
        <f>IF(A15="","",CHOOSE(WEEKDAY(A15,2),"pon","wt","śr","czw","pt","sob","nd"))</f>
        <v>sob</v>
      </c>
    </row>
    <row r="16" spans="1:5">
      <c r="A16" s="30">
        <v>46388</v>
      </c>
      <c r="B16" s="31" t="s">
        <v>107</v>
      </c>
      <c r="C16" s="15" t="str">
        <f>IF(A16="","",CHOOSE(WEEKDAY(A16,2),"pon","wt","śr","czw","pt","sob","nd"))</f>
        <v>pt</v>
      </c>
    </row>
    <row r="17" spans="1:3">
      <c r="A17" s="30">
        <v>46393</v>
      </c>
      <c r="B17" s="31" t="s">
        <v>108</v>
      </c>
      <c r="C17" s="15" t="str">
        <f>IF(A17="","",CHOOSE(WEEKDAY(A17,2),"pon","wt","śr","czw","pt","sob","nd"))</f>
        <v>śr</v>
      </c>
    </row>
    <row r="18" spans="1:3">
      <c r="A18" s="30">
        <v>46474</v>
      </c>
      <c r="B18" s="31" t="s">
        <v>109</v>
      </c>
      <c r="C18" s="15" t="str">
        <f>IF(A18="","",CHOOSE(WEEKDAY(A18,2),"pon","wt","śr","czw","pt","sob","nd"))</f>
        <v>nd</v>
      </c>
    </row>
    <row r="19" spans="1:3">
      <c r="A19" s="30">
        <v>46475</v>
      </c>
      <c r="B19" s="31" t="s">
        <v>110</v>
      </c>
      <c r="C19" s="15" t="str">
        <f>IF(A19="","",CHOOSE(WEEKDAY(A19,2),"pon","wt","śr","czw","pt","sob","nd"))</f>
        <v>pon</v>
      </c>
    </row>
    <row r="20" spans="1:3">
      <c r="A20" s="30">
        <v>46508</v>
      </c>
      <c r="B20" s="31" t="s">
        <v>111</v>
      </c>
      <c r="C20" s="15" t="str">
        <f>IF(A20="","",CHOOSE(WEEKDAY(A20,2),"pon","wt","śr","czw","pt","sob","nd"))</f>
        <v>sob</v>
      </c>
    </row>
    <row r="21" spans="1:3">
      <c r="A21" s="30">
        <v>46510</v>
      </c>
      <c r="B21" s="31" t="s">
        <v>112</v>
      </c>
      <c r="C21" s="15" t="str">
        <f>IF(A21="","",CHOOSE(WEEKDAY(A21,2),"pon","wt","śr","czw","pt","sob","nd"))</f>
        <v>pon</v>
      </c>
    </row>
    <row r="22" spans="1:3">
      <c r="A22" s="30">
        <v>46523</v>
      </c>
      <c r="B22" s="31" t="s">
        <v>113</v>
      </c>
      <c r="C22" s="15" t="str">
        <f>IF(A22="","",CHOOSE(WEEKDAY(A22,2),"pon","wt","śr","czw","pt","sob","nd"))</f>
        <v>nd</v>
      </c>
    </row>
    <row r="23" spans="1:3">
      <c r="A23" s="30">
        <v>46534</v>
      </c>
      <c r="B23" s="31" t="s">
        <v>114</v>
      </c>
      <c r="C23" s="15" t="str">
        <f>IF(A23="","",CHOOSE(WEEKDAY(A23,2),"pon","wt","śr","czw","pt","sob","nd"))</f>
        <v>czw</v>
      </c>
    </row>
    <row r="24" spans="1:3">
      <c r="A24" s="30">
        <v>46614</v>
      </c>
      <c r="B24" s="31" t="s">
        <v>115</v>
      </c>
      <c r="C24" s="15" t="str">
        <f>IF(A24="","",CHOOSE(WEEKDAY(A24,2),"pon","wt","śr","czw","pt","sob","nd"))</f>
        <v>nd</v>
      </c>
    </row>
    <row r="25" spans="1:3">
      <c r="A25" s="30">
        <v>46692</v>
      </c>
      <c r="B25" s="31" t="s">
        <v>116</v>
      </c>
      <c r="C25" s="15" t="str">
        <f>IF(A25="","",CHOOSE(WEEKDAY(A25,2),"pon","wt","śr","czw","pt","sob","nd"))</f>
        <v>pon</v>
      </c>
    </row>
    <row r="26" spans="1:3">
      <c r="A26" s="30">
        <v>46702</v>
      </c>
      <c r="B26" s="31" t="s">
        <v>117</v>
      </c>
      <c r="C26" s="15" t="str">
        <f>IF(A26="","",CHOOSE(WEEKDAY(A26,2),"pon","wt","śr","czw","pt","sob","nd"))</f>
        <v>czw</v>
      </c>
    </row>
    <row r="27" spans="1:3">
      <c r="A27" s="30">
        <v>46745</v>
      </c>
      <c r="B27" s="31" t="s">
        <v>118</v>
      </c>
      <c r="C27" s="15" t="str">
        <f>IF(A27="","",CHOOSE(WEEKDAY(A27,2),"pon","wt","śr","czw","pt","sob","nd"))</f>
        <v>pt</v>
      </c>
    </row>
    <row r="28" spans="1:3">
      <c r="A28" s="30">
        <v>46746</v>
      </c>
      <c r="B28" s="31" t="s">
        <v>119</v>
      </c>
      <c r="C28" s="15" t="str">
        <f>IF(A28="","",CHOOSE(WEEKDAY(A28,2),"pon","wt","śr","czw","pt","sob","nd"))</f>
        <v>sob</v>
      </c>
    </row>
    <row r="29" spans="1:3">
      <c r="A29" s="30">
        <v>46747</v>
      </c>
      <c r="B29" s="31" t="s">
        <v>120</v>
      </c>
      <c r="C29" s="15" t="str">
        <f>IF(A29="","",CHOOSE(WEEKDAY(A29,2),"pon","wt","śr","czw","pt","sob","nd"))</f>
        <v>nd</v>
      </c>
    </row>
    <row r="30" spans="1:3">
      <c r="A30" s="30"/>
      <c r="B30" s="31"/>
      <c r="C30" s="15">
        <f>IF(A30="","",CHOOSE(WEEKDAY(A30,2),"pon","wt","śr","czw","pt","sob","nd"))</f>
        <v/>
      </c>
    </row>
    <row r="31" spans="1:3">
      <c r="A31" s="30"/>
      <c r="B31" s="31"/>
      <c r="C31" s="15">
        <f>IF(A31="","",CHOOSE(WEEKDAY(A31,2),"pon","wt","śr","czw","pt","sob","nd"))</f>
        <v/>
      </c>
    </row>
    <row r="32" spans="1:3">
      <c r="A32" s="30"/>
      <c r="B32" s="31"/>
      <c r="C32" s="15">
        <f>IF(A32="","",CHOOSE(WEEKDAY(A32,2),"pon","wt","śr","czw","pt","sob","nd"))</f>
        <v/>
      </c>
    </row>
    <row r="33" spans="1:3">
      <c r="A33" s="30"/>
      <c r="B33" s="31"/>
      <c r="C33" s="15">
        <f>IF(A33="","",CHOOSE(WEEKDAY(A33,2),"pon","wt","śr","czw","pt","sob","nd"))</f>
        <v/>
      </c>
    </row>
    <row r="34" spans="1:3">
      <c r="A34" s="30"/>
      <c r="B34" s="31"/>
      <c r="C34" s="15">
        <f>IF(A34="","",CHOOSE(WEEKDAY(A34,2),"pon","wt","śr","czw","pt","sob","nd"))</f>
        <v/>
      </c>
    </row>
    <row r="35" spans="1:3">
      <c r="A35" s="30"/>
      <c r="B35" s="31"/>
      <c r="C35" s="15">
        <f>IF(A35="","",CHOOSE(WEEKDAY(A35,2),"pon","wt","śr","czw","pt","sob","nd"))</f>
        <v/>
      </c>
    </row>
    <row r="36" spans="1:3">
      <c r="A36" s="30"/>
      <c r="B36" s="31"/>
      <c r="C36" s="15">
        <f>IF(A36="","",CHOOSE(WEEKDAY(A36,2),"pon","wt","śr","czw","pt","sob","nd"))</f>
        <v/>
      </c>
    </row>
    <row r="37" spans="1:3">
      <c r="A37" s="30"/>
      <c r="B37" s="31"/>
      <c r="C37" s="15">
        <f>IF(A37="","",CHOOSE(WEEKDAY(A37,2),"pon","wt","śr","czw","pt","sob","nd"))</f>
        <v/>
      </c>
    </row>
    <row r="38" spans="1:3">
      <c r="A38" s="30"/>
      <c r="B38" s="31"/>
      <c r="C38" s="15">
        <f>IF(A38="","",CHOOSE(WEEKDAY(A38,2),"pon","wt","śr","czw","pt","sob","nd"))</f>
        <v/>
      </c>
    </row>
    <row r="39" spans="1:3">
      <c r="A39" s="30"/>
      <c r="B39" s="31"/>
      <c r="C39" s="15">
        <f>IF(A39="","",CHOOSE(WEEKDAY(A39,2),"pon","wt","śr","czw","pt","sob","nd"))</f>
        <v/>
      </c>
    </row>
    <row r="40" spans="1:3">
      <c r="A40" s="30"/>
      <c r="B40" s="31"/>
      <c r="C40" s="15">
        <f>IF(A40="","",CHOOSE(WEEKDAY(A40,2),"pon","wt","śr","czw","pt","sob","nd"))</f>
        <v/>
      </c>
    </row>
    <row r="41" spans="1:3">
      <c r="A41" s="30"/>
      <c r="B41" s="31"/>
      <c r="C41" s="15">
        <f>IF(A41="","",CHOOSE(WEEKDAY(A41,2),"pon","wt","śr","czw","pt","sob","nd"))</f>
        <v/>
      </c>
    </row>
    <row r="42" spans="1:3">
      <c r="A42" s="30"/>
      <c r="B42" s="31"/>
      <c r="C42" s="15">
        <f>IF(A42="","",CHOOSE(WEEKDAY(A42,2),"pon","wt","śr","czw","pt","sob","nd"))</f>
        <v/>
      </c>
    </row>
    <row r="43" spans="1:3">
      <c r="A43" s="30"/>
      <c r="B43" s="31"/>
      <c r="C43" s="15">
        <f>IF(A43="","",CHOOSE(WEEKDAY(A43,2),"pon","wt","śr","czw","pt","sob","nd"))</f>
        <v/>
      </c>
    </row>
    <row r="44" spans="1:3">
      <c r="A44" s="30"/>
      <c r="B44" s="31"/>
      <c r="C44" s="15">
        <f>IF(A44="","",CHOOSE(WEEKDAY(A44,2),"pon","wt","śr","czw","pt","sob","nd"))</f>
        <v/>
      </c>
    </row>
    <row r="45" spans="1:3">
      <c r="A45" s="30"/>
      <c r="B45" s="31"/>
      <c r="C45" s="15">
        <f>IF(A45="","",CHOOSE(WEEKDAY(A45,2),"pon","wt","śr","czw","pt","sob","nd"))</f>
        <v/>
      </c>
    </row>
    <row r="46" spans="1:3">
      <c r="A46" s="30"/>
      <c r="B46" s="31"/>
      <c r="C46" s="15">
        <f>IF(A46="","",CHOOSE(WEEKDAY(A46,2),"pon","wt","śr","czw","pt","sob","nd"))</f>
        <v/>
      </c>
    </row>
    <row r="47" spans="1:3">
      <c r="A47" s="30"/>
      <c r="B47" s="31"/>
      <c r="C47" s="15">
        <f>IF(A47="","",CHOOSE(WEEKDAY(A47,2),"pon","wt","śr","czw","pt","sob","nd"))</f>
        <v/>
      </c>
    </row>
    <row r="48" spans="1:3">
      <c r="A48" s="30"/>
      <c r="B48" s="31"/>
      <c r="C48" s="15">
        <f>IF(A48="","",CHOOSE(WEEKDAY(A48,2),"pon","wt","śr","czw","pt","sob","nd"))</f>
        <v/>
      </c>
    </row>
    <row r="49" spans="1:3">
      <c r="A49" s="30"/>
      <c r="B49" s="31"/>
      <c r="C49" s="15">
        <f>IF(A49="","",CHOOSE(WEEKDAY(A49,2),"pon","wt","śr","czw","pt","sob","nd"))</f>
        <v/>
      </c>
    </row>
    <row r="50" spans="1:3">
      <c r="A50" s="30"/>
      <c r="B50" s="31"/>
      <c r="C50" s="15">
        <f>IF(A50="","",CHOOSE(WEEKDAY(A50,2),"pon","wt","śr","czw","pt","sob","nd"))</f>
        <v/>
      </c>
    </row>
    <row r="51" spans="1:3">
      <c r="A51" s="30"/>
      <c r="B51" s="31"/>
      <c r="C51" s="15">
        <f>IF(A51="","",CHOOSE(WEEKDAY(A51,2),"pon","wt","śr","czw","pt","sob","nd"))</f>
        <v/>
      </c>
    </row>
    <row r="52" spans="1:3">
      <c r="A52" s="30"/>
      <c r="B52" s="31"/>
      <c r="C52" s="15">
        <f>IF(A52="","",CHOOSE(WEEKDAY(A52,2),"pon","wt","śr","czw","pt","sob","nd"))</f>
        <v/>
      </c>
    </row>
    <row r="53" spans="1:3">
      <c r="A53" s="30"/>
      <c r="B53" s="31"/>
      <c r="C53" s="15">
        <f>IF(A53="","",CHOOSE(WEEKDAY(A53,2),"pon","wt","śr","czw","pt","sob","nd"))</f>
        <v/>
      </c>
    </row>
    <row r="54" spans="1:3">
      <c r="A54" s="30"/>
      <c r="B54" s="31"/>
      <c r="C54" s="15">
        <f>IF(A54="","",CHOOSE(WEEKDAY(A54,2),"pon","wt","śr","czw","pt","sob","nd"))</f>
        <v/>
      </c>
    </row>
    <row r="55" spans="1:3">
      <c r="A55" s="30"/>
      <c r="B55" s="31"/>
      <c r="C55" s="15">
        <f>IF(A55="","",CHOOSE(WEEKDAY(A55,2),"pon","wt","śr","czw","pt","sob","nd"))</f>
        <v/>
      </c>
    </row>
    <row r="56" spans="1:3">
      <c r="A56" s="30"/>
      <c r="B56" s="31"/>
      <c r="C56" s="15">
        <f>IF(A56="","",CHOOSE(WEEKDAY(A56,2),"pon","wt","śr","czw","pt","sob","nd"))</f>
        <v/>
      </c>
    </row>
    <row r="57" spans="1:3">
      <c r="A57" s="30"/>
      <c r="B57" s="31"/>
      <c r="C57" s="15">
        <f>IF(A57="","",CHOOSE(WEEKDAY(A57,2),"pon","wt","śr","czw","pt","sob","nd"))</f>
        <v/>
      </c>
    </row>
    <row r="58" spans="1:3">
      <c r="A58" s="30"/>
      <c r="B58" s="31"/>
      <c r="C58" s="15">
        <f>IF(A58="","",CHOOSE(WEEKDAY(A58,2),"pon","wt","śr","czw","pt","sob","nd"))</f>
        <v/>
      </c>
    </row>
    <row r="59" spans="1:3">
      <c r="A59" s="30"/>
      <c r="B59" s="31"/>
      <c r="C59" s="15">
        <f>IF(A59="","",CHOOSE(WEEKDAY(A59,2),"pon","wt","śr","czw","pt","sob","nd"))</f>
        <v/>
      </c>
    </row>
    <row r="60" spans="1:3">
      <c r="A60" s="30"/>
      <c r="B60" s="31"/>
      <c r="C60" s="15">
        <f>IF(A60="","",CHOOSE(WEEKDAY(A60,2),"pon","wt","śr","czw","pt","sob","nd"))</f>
        <v/>
      </c>
    </row>
  </sheetData>
  <sheetProtection sheet="1" objects="1" scenarios="1" formatColumns="0" formatRows="0"/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35</vt:i4>
      </vt:variant>
    </vt:vector>
  </HeadingPairs>
  <TitlesOfParts>
    <vt:vector size="51" baseType="lpstr">
      <vt:lpstr>Instrukcja</vt:lpstr>
      <vt:lpstr>Dane</vt:lpstr>
      <vt:lpstr>Styczeń</vt:lpstr>
      <vt:lpstr>Luty</vt:lpstr>
      <vt:lpstr>Marzec</vt:lpstr>
      <vt:lpstr>Kwiecień</vt:lpstr>
      <vt:lpstr>Maj</vt:lpstr>
      <vt:lpstr>Czerwiec</vt:lpstr>
      <vt:lpstr>Lipiec</vt:lpstr>
      <vt:lpstr>Sierpień</vt:lpstr>
      <vt:lpstr>Wrzesień</vt:lpstr>
      <vt:lpstr>Październik</vt:lpstr>
      <vt:lpstr>Listopad</vt:lpstr>
      <vt:lpstr>Grudzień</vt:lpstr>
      <vt:lpstr>Rok</vt:lpstr>
      <vt:lpstr>Święta</vt:lpstr>
      <vt:lpstr>Etat</vt:lpstr>
      <vt:lpstr>NocOd</vt:lpstr>
      <vt:lpstr>NormaDoby</vt:lpstr>
      <vt:lpstr>Okres</vt:lpstr>
      <vt:lpstr>Pracodawca</vt:lpstr>
      <vt:lpstr>Pracownik</vt:lpstr>
      <vt:lpstr>Czerwiec!Print_Area</vt:lpstr>
      <vt:lpstr>Grudzień!Print_Area</vt:lpstr>
      <vt:lpstr>Kwiecień!Print_Area</vt:lpstr>
      <vt:lpstr>Lipiec!Print_Area</vt:lpstr>
      <vt:lpstr>Listopad!Print_Area</vt:lpstr>
      <vt:lpstr>Luty!Print_Area</vt:lpstr>
      <vt:lpstr>Maj!Print_Area</vt:lpstr>
      <vt:lpstr>Marzec!Print_Area</vt:lpstr>
      <vt:lpstr>Październik!Print_Area</vt:lpstr>
      <vt:lpstr>Sierpień!Print_Area</vt:lpstr>
      <vt:lpstr>Styczeń!Print_Area</vt:lpstr>
      <vt:lpstr>Wrzesień!Print_Area</vt:lpstr>
      <vt:lpstr>Czerwiec!Print_Titles</vt:lpstr>
      <vt:lpstr>Grudzień!Print_Titles</vt:lpstr>
      <vt:lpstr>Kwiecień!Print_Titles</vt:lpstr>
      <vt:lpstr>Lipiec!Print_Titles</vt:lpstr>
      <vt:lpstr>Listopad!Print_Titles</vt:lpstr>
      <vt:lpstr>Luty!Print_Titles</vt:lpstr>
      <vt:lpstr>Maj!Print_Titles</vt:lpstr>
      <vt:lpstr>Marzec!Print_Titles</vt:lpstr>
      <vt:lpstr>Październik!Print_Titles</vt:lpstr>
      <vt:lpstr>Sierpień!Print_Titles</vt:lpstr>
      <vt:lpstr>Styczeń!Print_Titles</vt:lpstr>
      <vt:lpstr>Wrzesień!Print_Titles</vt:lpstr>
      <vt:lpstr>Rok</vt:lpstr>
      <vt:lpstr>Rozklad</vt:lpstr>
      <vt:lpstr>Stanowisko</vt:lpstr>
      <vt:lpstr>SwietaData</vt:lpstr>
      <vt:lpstr>SwietaNazwa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Ewidencja czasu pracy - wzór</dc:title>
  <dc:creator/>
  <cp:lastModifiedBy/>
  <dcterms:created xsi:type="dcterms:W3CDTF">2026-10-31T00:00:00Z</dcterms:created>
  <dcterms:modified xsi:type="dcterms:W3CDTF">2026-10-31T00:00:00Z</dcterms:modified>
</cp:coreProperties>
</file>